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Z\Z_Austausch\0101_Archiv_Grundsatz\V2_13- Knickel\03_Tools\Variantenvergleich\"/>
    </mc:Choice>
  </mc:AlternateContent>
  <workbookProtection workbookAlgorithmName="SHA-512" workbookHashValue="eZ8JYMCXT38Ep0wT4VIHBQDLmyCMw2OVEV2QA5Cj87UhJWBPrIVGUGBxGOWpgdbV+Wy2+0c/bZwhwsqEz0GWIQ==" workbookSaltValue="ivLsLbI8pGDqXZgzk7yNfA==" workbookSpinCount="100000" lockStructure="1"/>
  <bookViews>
    <workbookView xWindow="0" yWindow="0" windowWidth="20175" windowHeight="7665" tabRatio="783" activeTab="1"/>
  </bookViews>
  <sheets>
    <sheet name="Ausfüllhinweise" sheetId="13" r:id="rId1"/>
    <sheet name="Eingabe" sheetId="6" r:id="rId2"/>
    <sheet name="Variantenvergleich" sheetId="1" r:id="rId3"/>
    <sheet name="Std_Emissionsfaktoren" sheetId="12" r:id="rId4"/>
    <sheet name="V1" sheetId="7" state="hidden" r:id="rId5"/>
    <sheet name="V2" sheetId="5" state="hidden" r:id="rId6"/>
    <sheet name="V3" sheetId="8" state="hidden" r:id="rId7"/>
    <sheet name="Berechnungsmodus" sheetId="10" state="hidden" r:id="rId8"/>
    <sheet name="Versionsinformationen" sheetId="9" r:id="rId9"/>
  </sheets>
  <definedNames>
    <definedName name="Auswahlliste_Nutzung">Berechnungsmodus!$B$64:$B$68</definedName>
    <definedName name="Auswahlliste_Variante3">Berechnungsmodus!$B$72:$B$76</definedName>
    <definedName name="_xlnm.Print_Area" localSheetId="0">Ausfüllhinweise!$A$1:$H$115</definedName>
    <definedName name="_xlnm.Print_Area" localSheetId="7">Berechnungsmodus!$B$2:$L$60</definedName>
    <definedName name="_xlnm.Print_Area" localSheetId="1">Eingabe!$B$1:$V$95</definedName>
    <definedName name="_xlnm.Print_Area" localSheetId="2">Variantenvergleich!$A$1:$H$88</definedName>
    <definedName name="_xlnm.Print_Area" localSheetId="8">Versionsinformationen!$B$1:$C$6</definedName>
    <definedName name="_xlnm.Print_Titles" localSheetId="2">Variantenvergleich!$1:$20</definedName>
    <definedName name="KalkZins">Eingabe!$G$31</definedName>
    <definedName name="MaxVarianten">Variantenvergleich!$J$58</definedName>
    <definedName name="NGF">Eingabe!$K$39</definedName>
    <definedName name="PreisstStrom">Eingabe!$R$32</definedName>
    <definedName name="PreisstWaerme">Eingabe!$R$31</definedName>
    <definedName name="PreisstWartg">Eingabe!$R$35</definedName>
    <definedName name="PreisstWasser">Eingabe!$R$33</definedName>
    <definedName name="Versionsnummer_Variantenvergleich">Ausfüllhinweise!$B$2</definedName>
    <definedName name="Z_65346118_1A62_41CA_A297_6669CB468B9F_.wvu.Cols" localSheetId="3" hidden="1">Std_Emissionsfaktoren!#REF!</definedName>
    <definedName name="Z_65346118_1A62_41CA_A297_6669CB468B9F_.wvu.PrintArea" localSheetId="0" hidden="1">Ausfüllhinweise!$A$1:$H$115</definedName>
    <definedName name="Z_65346118_1A62_41CA_A297_6669CB468B9F_.wvu.PrintArea" localSheetId="7" hidden="1">Berechnungsmodus!$B$2:$L$60</definedName>
    <definedName name="Z_65346118_1A62_41CA_A297_6669CB468B9F_.wvu.PrintArea" localSheetId="1" hidden="1">Eingabe!$B$1:$V$95</definedName>
    <definedName name="Z_65346118_1A62_41CA_A297_6669CB468B9F_.wvu.PrintArea" localSheetId="2" hidden="1">Variantenvergleich!$A$1:$H$88</definedName>
    <definedName name="Z_65346118_1A62_41CA_A297_6669CB468B9F_.wvu.PrintArea" localSheetId="8" hidden="1">Versionsinformationen!$B$1:$C$6</definedName>
    <definedName name="Z_65346118_1A62_41CA_A297_6669CB468B9F_.wvu.PrintTitles" localSheetId="2" hidden="1">Variantenvergleich!$1:$20</definedName>
    <definedName name="Z_65346118_1A62_41CA_A297_6669CB468B9F_.wvu.Rows" localSheetId="3" hidden="1">Std_Emissionsfaktoren!$37:$59</definedName>
    <definedName name="Z_65346118_1A62_41CA_A297_6669CB468B9F_.wvu.Rows" localSheetId="2" hidden="1">Variantenvergleich!$13:$13,Variantenvergleich!$38:$38,Variantenvergleich!$44:$44,Variantenvergleich!$54:$55,Variantenvergleich!$59:$59,Variantenvergleich!$67:$67,Variantenvergleich!$73:$75,Variantenvergleich!$77:$79,Variantenvergleich!$83:$85,Variantenvergleich!$89:$93</definedName>
    <definedName name="Zeitraum">Eingabe!$G$32</definedName>
  </definedNames>
  <calcPr calcId="162913" fullPrecision="0"/>
  <customWorkbookViews>
    <customWorkbookView name="Eingabeblatt" guid="{65346118-1A62-41CA-A297-6669CB468B9F}" maximized="1" windowWidth="1670" windowHeight="830" activeSheetId="6"/>
  </customWorkbookViews>
</workbook>
</file>

<file path=xl/calcChain.xml><?xml version="1.0" encoding="utf-8"?>
<calcChain xmlns="http://schemas.openxmlformats.org/spreadsheetml/2006/main">
  <c r="G19" i="1" l="1"/>
  <c r="G20" i="1" s="1"/>
  <c r="E19" i="1"/>
  <c r="E20" i="1" s="1"/>
  <c r="H29" i="1"/>
  <c r="G29" i="1"/>
  <c r="G28" i="1"/>
  <c r="H28" i="1" s="1"/>
  <c r="E29" i="1"/>
  <c r="F29" i="1" s="1"/>
  <c r="C29" i="1"/>
  <c r="D29" i="1" s="1"/>
  <c r="E28" i="1"/>
  <c r="F28" i="1" s="1"/>
  <c r="C28" i="1"/>
  <c r="D28" i="1" s="1"/>
  <c r="G18" i="1"/>
  <c r="E18" i="1"/>
  <c r="C18" i="1"/>
  <c r="C19" i="1" l="1"/>
  <c r="C20" i="1" s="1"/>
  <c r="C10" i="1" l="1"/>
  <c r="C11" i="1" l="1"/>
  <c r="I12" i="6" l="1"/>
  <c r="B3" i="9" l="1"/>
  <c r="A1" i="8"/>
  <c r="A1" i="5"/>
  <c r="A1" i="7"/>
  <c r="B2" i="12"/>
  <c r="A5" i="1"/>
  <c r="B5" i="6"/>
  <c r="V5" i="6"/>
  <c r="H5" i="1"/>
  <c r="B93" i="1"/>
  <c r="B92" i="1"/>
  <c r="G25" i="1"/>
  <c r="G26" i="1"/>
  <c r="G27" i="1"/>
  <c r="G30" i="1"/>
  <c r="H30" i="1" s="1"/>
  <c r="E25" i="1"/>
  <c r="F25" i="1" s="1"/>
  <c r="E26" i="1"/>
  <c r="F26" i="1" s="1"/>
  <c r="E27" i="1"/>
  <c r="F27" i="1" s="1"/>
  <c r="E30" i="1"/>
  <c r="F30" i="1" s="1"/>
  <c r="C15" i="1"/>
  <c r="C25" i="1"/>
  <c r="D25" i="1" s="1"/>
  <c r="C26" i="1"/>
  <c r="D26" i="1" s="1"/>
  <c r="C27" i="1"/>
  <c r="D27" i="1" s="1"/>
  <c r="C30" i="1"/>
  <c r="D30" i="1" s="1"/>
  <c r="C3" i="7"/>
  <c r="B20" i="7" s="1"/>
  <c r="C9" i="7"/>
  <c r="C4" i="7"/>
  <c r="G56" i="7" s="1"/>
  <c r="C7" i="7"/>
  <c r="E9" i="7"/>
  <c r="E7" i="7"/>
  <c r="G9" i="7"/>
  <c r="I9" i="7"/>
  <c r="I7" i="7"/>
  <c r="K9" i="7"/>
  <c r="K7" i="7"/>
  <c r="C3" i="5"/>
  <c r="B28" i="5" s="1"/>
  <c r="C9" i="5"/>
  <c r="C4" i="5"/>
  <c r="E55" i="5" s="1"/>
  <c r="C7" i="5"/>
  <c r="E9" i="5"/>
  <c r="E7" i="5"/>
  <c r="G7" i="5" s="1"/>
  <c r="G9" i="5"/>
  <c r="I9" i="5"/>
  <c r="I7" i="5"/>
  <c r="K9" i="5"/>
  <c r="K7" i="5"/>
  <c r="F44" i="1"/>
  <c r="D44" i="1"/>
  <c r="C9" i="8"/>
  <c r="C4" i="8"/>
  <c r="E55" i="8" s="1"/>
  <c r="C7" i="8"/>
  <c r="E9" i="8"/>
  <c r="E7" i="8"/>
  <c r="G7" i="8" s="1"/>
  <c r="G9" i="8"/>
  <c r="I9" i="8"/>
  <c r="I7" i="8"/>
  <c r="K9" i="8"/>
  <c r="K7" i="8"/>
  <c r="H44" i="1"/>
  <c r="C3" i="8"/>
  <c r="B47" i="8" s="1"/>
  <c r="G87" i="1"/>
  <c r="G88" i="1" s="1"/>
  <c r="G86" i="1"/>
  <c r="E87" i="1"/>
  <c r="E86" i="1"/>
  <c r="C87" i="1"/>
  <c r="C86" i="1"/>
  <c r="M9" i="8"/>
  <c r="M7" i="8"/>
  <c r="M9" i="7"/>
  <c r="M7" i="7"/>
  <c r="M9" i="5"/>
  <c r="M7" i="5"/>
  <c r="G14" i="1"/>
  <c r="E14" i="1"/>
  <c r="C14" i="1"/>
  <c r="C9" i="1"/>
  <c r="C8" i="1"/>
  <c r="A2" i="7"/>
  <c r="A2" i="5"/>
  <c r="A2" i="8"/>
  <c r="B70" i="1"/>
  <c r="C7" i="1"/>
  <c r="E15" i="1"/>
  <c r="G15" i="1"/>
  <c r="C16" i="1"/>
  <c r="E16" i="1"/>
  <c r="G16" i="1"/>
  <c r="C37" i="1"/>
  <c r="E37" i="1"/>
  <c r="G37" i="1"/>
  <c r="D55" i="1"/>
  <c r="F55" i="1"/>
  <c r="H55" i="1"/>
  <c r="B69" i="1"/>
  <c r="B56" i="5"/>
  <c r="B55" i="5"/>
  <c r="C53" i="5"/>
  <c r="H26" i="1"/>
  <c r="F31" i="1" l="1"/>
  <c r="H25" i="1"/>
  <c r="G31" i="1"/>
  <c r="B17" i="5"/>
  <c r="B45" i="5"/>
  <c r="B36" i="5"/>
  <c r="B34" i="8"/>
  <c r="B51" i="8"/>
  <c r="B10" i="5"/>
  <c r="M10" i="8"/>
  <c r="M11" i="8" s="1"/>
  <c r="B41" i="5"/>
  <c r="B46" i="5"/>
  <c r="B58" i="5"/>
  <c r="B37" i="5"/>
  <c r="B26" i="5"/>
  <c r="B35" i="5"/>
  <c r="B24" i="5"/>
  <c r="B22" i="5"/>
  <c r="B25" i="5"/>
  <c r="B10" i="7"/>
  <c r="B14" i="7"/>
  <c r="B37" i="7"/>
  <c r="B11" i="5"/>
  <c r="B34" i="5"/>
  <c r="B54" i="5"/>
  <c r="B23" i="5"/>
  <c r="B39" i="5"/>
  <c r="B30" i="5"/>
  <c r="B12" i="5"/>
  <c r="B31" i="5"/>
  <c r="C59" i="7"/>
  <c r="B15" i="5"/>
  <c r="B49" i="5"/>
  <c r="B57" i="5"/>
  <c r="B59" i="5"/>
  <c r="B29" i="5"/>
  <c r="B20" i="5"/>
  <c r="B33" i="5"/>
  <c r="G17" i="5"/>
  <c r="H17" i="5" s="1"/>
  <c r="B13" i="5"/>
  <c r="B21" i="5"/>
  <c r="B38" i="5"/>
  <c r="B51" i="5"/>
  <c r="B58" i="8"/>
  <c r="B47" i="5"/>
  <c r="B9" i="5"/>
  <c r="L9" i="5" s="1"/>
  <c r="B16" i="5"/>
  <c r="B52" i="5"/>
  <c r="B53" i="5"/>
  <c r="D53" i="5" s="1"/>
  <c r="B32" i="5"/>
  <c r="B55" i="8"/>
  <c r="B40" i="5"/>
  <c r="B48" i="5"/>
  <c r="B18" i="5"/>
  <c r="B19" i="5"/>
  <c r="B42" i="5"/>
  <c r="B14" i="5"/>
  <c r="B50" i="5"/>
  <c r="B27" i="5"/>
  <c r="B43" i="5"/>
  <c r="B44" i="5"/>
  <c r="E52" i="7"/>
  <c r="C43" i="7"/>
  <c r="E44" i="7"/>
  <c r="B33" i="7"/>
  <c r="B50" i="7"/>
  <c r="B16" i="7"/>
  <c r="M54" i="8"/>
  <c r="C54" i="7"/>
  <c r="B24" i="8"/>
  <c r="G58" i="7"/>
  <c r="M59" i="7"/>
  <c r="M50" i="7"/>
  <c r="M49" i="7"/>
  <c r="C40" i="8"/>
  <c r="K48" i="7"/>
  <c r="M58" i="7"/>
  <c r="G59" i="7"/>
  <c r="K10" i="8"/>
  <c r="K11" i="8" s="1"/>
  <c r="K12" i="8" s="1"/>
  <c r="K13" i="8" s="1"/>
  <c r="G48" i="7"/>
  <c r="M52" i="7"/>
  <c r="E53" i="7"/>
  <c r="C53" i="7"/>
  <c r="C46" i="8"/>
  <c r="C47" i="7"/>
  <c r="C48" i="7"/>
  <c r="E51" i="7"/>
  <c r="K57" i="7"/>
  <c r="K40" i="7"/>
  <c r="E56" i="7"/>
  <c r="C45" i="7"/>
  <c r="E57" i="8"/>
  <c r="M53" i="7"/>
  <c r="M41" i="7"/>
  <c r="I58" i="7"/>
  <c r="K51" i="7"/>
  <c r="E59" i="7"/>
  <c r="C57" i="7"/>
  <c r="B23" i="7"/>
  <c r="K44" i="7"/>
  <c r="G47" i="8"/>
  <c r="H47" i="8" s="1"/>
  <c r="I39" i="8"/>
  <c r="I59" i="7"/>
  <c r="C41" i="7"/>
  <c r="C50" i="7"/>
  <c r="E46" i="7"/>
  <c r="I40" i="7"/>
  <c r="K50" i="7"/>
  <c r="G50" i="7"/>
  <c r="B51" i="7"/>
  <c r="K10" i="7"/>
  <c r="L10" i="7" s="1"/>
  <c r="G45" i="7"/>
  <c r="I39" i="7"/>
  <c r="C55" i="7"/>
  <c r="I47" i="7"/>
  <c r="G39" i="8"/>
  <c r="G58" i="8"/>
  <c r="K50" i="8"/>
  <c r="I57" i="7"/>
  <c r="K49" i="7"/>
  <c r="K41" i="7"/>
  <c r="I48" i="7"/>
  <c r="G57" i="7"/>
  <c r="I42" i="7"/>
  <c r="C52" i="7"/>
  <c r="D52" i="7" s="1"/>
  <c r="C51" i="7"/>
  <c r="I43" i="7"/>
  <c r="M40" i="7"/>
  <c r="B49" i="7"/>
  <c r="B39" i="7"/>
  <c r="I52" i="7"/>
  <c r="G53" i="7"/>
  <c r="C49" i="7"/>
  <c r="E43" i="7"/>
  <c r="I46" i="7"/>
  <c r="K59" i="8"/>
  <c r="I54" i="8"/>
  <c r="M52" i="8"/>
  <c r="M39" i="7"/>
  <c r="K53" i="7"/>
  <c r="K55" i="7"/>
  <c r="M42" i="7"/>
  <c r="K59" i="7"/>
  <c r="K46" i="7"/>
  <c r="G44" i="7"/>
  <c r="M48" i="7"/>
  <c r="K54" i="7"/>
  <c r="G52" i="7"/>
  <c r="I53" i="7"/>
  <c r="M39" i="5"/>
  <c r="N39" i="5" s="1"/>
  <c r="B46" i="7"/>
  <c r="B11" i="8"/>
  <c r="N11" i="8" s="1"/>
  <c r="B25" i="7"/>
  <c r="G51" i="7"/>
  <c r="M47" i="7"/>
  <c r="E40" i="7"/>
  <c r="M51" i="7"/>
  <c r="N51" i="7" s="1"/>
  <c r="E43" i="8"/>
  <c r="I50" i="7"/>
  <c r="I45" i="7"/>
  <c r="I51" i="8"/>
  <c r="J51" i="8" s="1"/>
  <c r="E53" i="8"/>
  <c r="E48" i="7"/>
  <c r="C44" i="7"/>
  <c r="E57" i="7"/>
  <c r="M54" i="7"/>
  <c r="G56" i="8"/>
  <c r="G49" i="7"/>
  <c r="C58" i="7"/>
  <c r="M47" i="8"/>
  <c r="N47" i="8" s="1"/>
  <c r="M43" i="7"/>
  <c r="E42" i="7"/>
  <c r="K52" i="7"/>
  <c r="G44" i="8"/>
  <c r="E45" i="8"/>
  <c r="I55" i="7"/>
  <c r="G40" i="7"/>
  <c r="I54" i="7"/>
  <c r="C56" i="7"/>
  <c r="M46" i="7"/>
  <c r="B30" i="7"/>
  <c r="K45" i="7"/>
  <c r="G55" i="7"/>
  <c r="C51" i="8"/>
  <c r="M56" i="8"/>
  <c r="G57" i="8"/>
  <c r="C45" i="8"/>
  <c r="M56" i="7"/>
  <c r="E50" i="7"/>
  <c r="G42" i="7"/>
  <c r="C42" i="7"/>
  <c r="G54" i="7"/>
  <c r="E41" i="7"/>
  <c r="M55" i="7"/>
  <c r="G43" i="7"/>
  <c r="K39" i="7"/>
  <c r="M57" i="7"/>
  <c r="B53" i="7"/>
  <c r="L53" i="7" s="1"/>
  <c r="C40" i="7"/>
  <c r="I56" i="7"/>
  <c r="I44" i="7"/>
  <c r="G47" i="7"/>
  <c r="M43" i="8"/>
  <c r="C55" i="8"/>
  <c r="G49" i="8"/>
  <c r="I40" i="8"/>
  <c r="M44" i="7"/>
  <c r="I41" i="7"/>
  <c r="G41" i="7"/>
  <c r="K42" i="7"/>
  <c r="C39" i="7"/>
  <c r="E49" i="7"/>
  <c r="C46" i="7"/>
  <c r="D46" i="7" s="1"/>
  <c r="G39" i="7"/>
  <c r="K58" i="7"/>
  <c r="E54" i="7"/>
  <c r="K56" i="7"/>
  <c r="B19" i="7"/>
  <c r="E58" i="7"/>
  <c r="B31" i="7"/>
  <c r="M10" i="7"/>
  <c r="M11" i="7" s="1"/>
  <c r="M12" i="7" s="1"/>
  <c r="M13" i="7" s="1"/>
  <c r="M14" i="7" s="1"/>
  <c r="G30" i="8"/>
  <c r="E45" i="7"/>
  <c r="I47" i="8"/>
  <c r="J47" i="8" s="1"/>
  <c r="G46" i="7"/>
  <c r="I51" i="7"/>
  <c r="J51" i="7" s="1"/>
  <c r="C54" i="8"/>
  <c r="I49" i="7"/>
  <c r="E39" i="7"/>
  <c r="E55" i="7"/>
  <c r="K43" i="7"/>
  <c r="C88" i="1"/>
  <c r="E88" i="1"/>
  <c r="B12" i="8"/>
  <c r="B33" i="8"/>
  <c r="B25" i="8"/>
  <c r="H58" i="8"/>
  <c r="B50" i="8"/>
  <c r="L50" i="8" s="1"/>
  <c r="B57" i="8"/>
  <c r="J9" i="5"/>
  <c r="K45" i="5"/>
  <c r="L45" i="5" s="1"/>
  <c r="B15" i="8"/>
  <c r="B40" i="8"/>
  <c r="B31" i="8"/>
  <c r="B48" i="8"/>
  <c r="B26" i="8"/>
  <c r="B52" i="8"/>
  <c r="B27" i="8"/>
  <c r="N9" i="5"/>
  <c r="B36" i="8"/>
  <c r="B21" i="8"/>
  <c r="B19" i="8"/>
  <c r="B41" i="8"/>
  <c r="B10" i="8"/>
  <c r="N10" i="8" s="1"/>
  <c r="F55" i="5"/>
  <c r="B17" i="8"/>
  <c r="D51" i="8"/>
  <c r="B56" i="8"/>
  <c r="B45" i="8"/>
  <c r="I41" i="5"/>
  <c r="M52" i="5"/>
  <c r="N52" i="5" s="1"/>
  <c r="C48" i="5"/>
  <c r="B54" i="8"/>
  <c r="B49" i="8"/>
  <c r="B29" i="8"/>
  <c r="B23" i="8"/>
  <c r="B43" i="8"/>
  <c r="B16" i="8"/>
  <c r="F9" i="5"/>
  <c r="I10" i="7"/>
  <c r="I11" i="7" s="1"/>
  <c r="I12" i="7" s="1"/>
  <c r="B53" i="8"/>
  <c r="M41" i="5"/>
  <c r="B30" i="8"/>
  <c r="B59" i="8"/>
  <c r="L59" i="8" s="1"/>
  <c r="B14" i="8"/>
  <c r="B37" i="8"/>
  <c r="B42" i="8"/>
  <c r="B44" i="8"/>
  <c r="B28" i="8"/>
  <c r="B46" i="8"/>
  <c r="B22" i="8"/>
  <c r="B32" i="8"/>
  <c r="B13" i="8"/>
  <c r="H9" i="5"/>
  <c r="B9" i="8"/>
  <c r="F9" i="8" s="1"/>
  <c r="B35" i="8"/>
  <c r="M55" i="5"/>
  <c r="N55" i="5" s="1"/>
  <c r="L46" i="7"/>
  <c r="B39" i="8"/>
  <c r="J39" i="8" s="1"/>
  <c r="B38" i="8"/>
  <c r="B20" i="8"/>
  <c r="B18" i="8"/>
  <c r="G40" i="8"/>
  <c r="H40" i="8" s="1"/>
  <c r="B21" i="7"/>
  <c r="B44" i="7"/>
  <c r="B12" i="7"/>
  <c r="G42" i="8"/>
  <c r="B9" i="7"/>
  <c r="L9" i="7" s="1"/>
  <c r="B24" i="7"/>
  <c r="B17" i="7"/>
  <c r="G38" i="8"/>
  <c r="H38" i="8" s="1"/>
  <c r="C58" i="8"/>
  <c r="D58" i="8" s="1"/>
  <c r="C48" i="8"/>
  <c r="E49" i="8"/>
  <c r="G59" i="8"/>
  <c r="C39" i="8"/>
  <c r="C50" i="8"/>
  <c r="K57" i="8"/>
  <c r="L57" i="8" s="1"/>
  <c r="E48" i="8"/>
  <c r="G10" i="8"/>
  <c r="C56" i="8"/>
  <c r="E47" i="8"/>
  <c r="F47" i="8" s="1"/>
  <c r="K40" i="8"/>
  <c r="L40" i="8" s="1"/>
  <c r="G50" i="8"/>
  <c r="M40" i="8"/>
  <c r="I53" i="8"/>
  <c r="G43" i="8"/>
  <c r="B59" i="7"/>
  <c r="H59" i="7" s="1"/>
  <c r="M42" i="8"/>
  <c r="G41" i="8"/>
  <c r="C52" i="8"/>
  <c r="K53" i="8"/>
  <c r="G35" i="8"/>
  <c r="G23" i="8"/>
  <c r="G21" i="8"/>
  <c r="H21" i="8" s="1"/>
  <c r="K43" i="8"/>
  <c r="L43" i="8" s="1"/>
  <c r="K39" i="8"/>
  <c r="K48" i="8"/>
  <c r="M48" i="8"/>
  <c r="K41" i="8"/>
  <c r="N46" i="7"/>
  <c r="B32" i="7"/>
  <c r="B29" i="7"/>
  <c r="B13" i="7"/>
  <c r="B43" i="7"/>
  <c r="J43" i="7" s="1"/>
  <c r="K45" i="8"/>
  <c r="L45" i="8" s="1"/>
  <c r="B56" i="7"/>
  <c r="D56" i="7" s="1"/>
  <c r="M45" i="8"/>
  <c r="N45" i="8" s="1"/>
  <c r="M39" i="8"/>
  <c r="G53" i="8"/>
  <c r="G33" i="8"/>
  <c r="G51" i="8"/>
  <c r="H51" i="8" s="1"/>
  <c r="M53" i="8"/>
  <c r="K44" i="8"/>
  <c r="I49" i="8"/>
  <c r="E56" i="8"/>
  <c r="I57" i="8"/>
  <c r="E40" i="8"/>
  <c r="M46" i="8"/>
  <c r="G11" i="8"/>
  <c r="G55" i="8"/>
  <c r="G25" i="8"/>
  <c r="G52" i="8"/>
  <c r="M49" i="8"/>
  <c r="B42" i="7"/>
  <c r="H42" i="7" s="1"/>
  <c r="B47" i="7"/>
  <c r="B34" i="7"/>
  <c r="B55" i="7"/>
  <c r="B35" i="7"/>
  <c r="E54" i="8"/>
  <c r="B28" i="7"/>
  <c r="J46" i="7"/>
  <c r="E59" i="8"/>
  <c r="F59" i="8" s="1"/>
  <c r="G22" i="8"/>
  <c r="E44" i="8"/>
  <c r="K46" i="8"/>
  <c r="L46" i="8" s="1"/>
  <c r="M57" i="8"/>
  <c r="E46" i="8"/>
  <c r="C47" i="8"/>
  <c r="D47" i="8" s="1"/>
  <c r="C41" i="8"/>
  <c r="E41" i="8"/>
  <c r="I55" i="8"/>
  <c r="G24" i="8"/>
  <c r="H24" i="8" s="1"/>
  <c r="C49" i="8"/>
  <c r="G12" i="8"/>
  <c r="I46" i="8"/>
  <c r="B27" i="7"/>
  <c r="B54" i="7"/>
  <c r="B38" i="7"/>
  <c r="M12" i="8"/>
  <c r="B36" i="7"/>
  <c r="K52" i="8"/>
  <c r="C57" i="8"/>
  <c r="I50" i="8"/>
  <c r="K55" i="8"/>
  <c r="E39" i="8"/>
  <c r="I41" i="8"/>
  <c r="G45" i="8"/>
  <c r="H45" i="8" s="1"/>
  <c r="I45" i="8"/>
  <c r="J45" i="8" s="1"/>
  <c r="K42" i="8"/>
  <c r="C53" i="8"/>
  <c r="K54" i="8"/>
  <c r="G48" i="8"/>
  <c r="H48" i="8" s="1"/>
  <c r="G18" i="8"/>
  <c r="I48" i="8"/>
  <c r="G31" i="8"/>
  <c r="G54" i="8"/>
  <c r="M51" i="8"/>
  <c r="N51" i="8" s="1"/>
  <c r="B11" i="7"/>
  <c r="B52" i="7"/>
  <c r="B41" i="7"/>
  <c r="N41" i="7" s="1"/>
  <c r="B45" i="7"/>
  <c r="H45" i="7" s="1"/>
  <c r="B57" i="7"/>
  <c r="L57" i="7" s="1"/>
  <c r="B22" i="7"/>
  <c r="B26" i="7"/>
  <c r="B40" i="7"/>
  <c r="N40" i="7" s="1"/>
  <c r="M59" i="8"/>
  <c r="K58" i="8"/>
  <c r="L58" i="8" s="1"/>
  <c r="K47" i="8"/>
  <c r="L47" i="8" s="1"/>
  <c r="K56" i="8"/>
  <c r="I58" i="8"/>
  <c r="J58" i="8" s="1"/>
  <c r="I59" i="8"/>
  <c r="E42" i="8"/>
  <c r="K49" i="8"/>
  <c r="C10" i="8"/>
  <c r="C11" i="8" s="1"/>
  <c r="C12" i="8" s="1"/>
  <c r="C13" i="8" s="1"/>
  <c r="I44" i="8"/>
  <c r="I42" i="8"/>
  <c r="B18" i="7"/>
  <c r="B58" i="7"/>
  <c r="H58" i="7" s="1"/>
  <c r="B15" i="7"/>
  <c r="E51" i="8"/>
  <c r="F51" i="8" s="1"/>
  <c r="B48" i="7"/>
  <c r="E31" i="1"/>
  <c r="C31" i="1"/>
  <c r="C32" i="1" s="1"/>
  <c r="I10" i="8"/>
  <c r="I11" i="8" s="1"/>
  <c r="G34" i="8"/>
  <c r="H34" i="8" s="1"/>
  <c r="G20" i="8"/>
  <c r="G32" i="8"/>
  <c r="G26" i="8"/>
  <c r="G19" i="8"/>
  <c r="C10" i="7"/>
  <c r="D10" i="7" s="1"/>
  <c r="F45" i="8"/>
  <c r="L51" i="7"/>
  <c r="J46" i="8"/>
  <c r="E10" i="8"/>
  <c r="E11" i="8" s="1"/>
  <c r="E42" i="5"/>
  <c r="F42" i="5" s="1"/>
  <c r="E10" i="5"/>
  <c r="E11" i="5" s="1"/>
  <c r="K53" i="5"/>
  <c r="M51" i="5"/>
  <c r="E45" i="5"/>
  <c r="G43" i="5"/>
  <c r="H43" i="5" s="1"/>
  <c r="E50" i="5"/>
  <c r="C42" i="5"/>
  <c r="D42" i="5" s="1"/>
  <c r="G49" i="5"/>
  <c r="C58" i="5"/>
  <c r="C57" i="5"/>
  <c r="D57" i="5" s="1"/>
  <c r="K42" i="5"/>
  <c r="L42" i="5" s="1"/>
  <c r="M54" i="5"/>
  <c r="K51" i="5"/>
  <c r="I46" i="5"/>
  <c r="J46" i="5" s="1"/>
  <c r="I48" i="5"/>
  <c r="G15" i="5"/>
  <c r="H15" i="5" s="1"/>
  <c r="G35" i="5"/>
  <c r="H35" i="5" s="1"/>
  <c r="I59" i="5"/>
  <c r="I39" i="5"/>
  <c r="K54" i="5"/>
  <c r="C46" i="5"/>
  <c r="D46" i="5" s="1"/>
  <c r="K50" i="5"/>
  <c r="G48" i="5"/>
  <c r="I52" i="5"/>
  <c r="J52" i="5" s="1"/>
  <c r="E39" i="5"/>
  <c r="I45" i="5"/>
  <c r="C39" i="5"/>
  <c r="C43" i="5"/>
  <c r="D43" i="5" s="1"/>
  <c r="K46" i="5"/>
  <c r="L46" i="5" s="1"/>
  <c r="E46" i="5"/>
  <c r="F46" i="5" s="1"/>
  <c r="C50" i="5"/>
  <c r="I55" i="5"/>
  <c r="J55" i="5" s="1"/>
  <c r="G52" i="5"/>
  <c r="H52" i="5" s="1"/>
  <c r="G11" i="5"/>
  <c r="G14" i="5"/>
  <c r="G21" i="5"/>
  <c r="G30" i="5"/>
  <c r="H30" i="5" s="1"/>
  <c r="G18" i="5"/>
  <c r="H18" i="5" s="1"/>
  <c r="G56" i="5"/>
  <c r="H56" i="5" s="1"/>
  <c r="I44" i="5"/>
  <c r="I56" i="5"/>
  <c r="J56" i="5" s="1"/>
  <c r="C55" i="5"/>
  <c r="D55" i="5" s="1"/>
  <c r="E56" i="5"/>
  <c r="F56" i="5" s="1"/>
  <c r="E51" i="5"/>
  <c r="I42" i="5"/>
  <c r="J42" i="5" s="1"/>
  <c r="G46" i="5"/>
  <c r="H46" i="5" s="1"/>
  <c r="I53" i="5"/>
  <c r="M49" i="5"/>
  <c r="M50" i="5"/>
  <c r="G54" i="5"/>
  <c r="M46" i="5"/>
  <c r="N46" i="5" s="1"/>
  <c r="I40" i="5"/>
  <c r="J40" i="5" s="1"/>
  <c r="K55" i="5"/>
  <c r="L55" i="5" s="1"/>
  <c r="K58" i="5"/>
  <c r="M58" i="5"/>
  <c r="G41" i="5"/>
  <c r="H41" i="5" s="1"/>
  <c r="E53" i="5"/>
  <c r="E58" i="5"/>
  <c r="M47" i="5"/>
  <c r="M42" i="5"/>
  <c r="N42" i="5" s="1"/>
  <c r="C10" i="5"/>
  <c r="C11" i="5" s="1"/>
  <c r="E43" i="5"/>
  <c r="F43" i="5" s="1"/>
  <c r="E49" i="5"/>
  <c r="G55" i="5"/>
  <c r="H55" i="5" s="1"/>
  <c r="G19" i="5"/>
  <c r="G29" i="5"/>
  <c r="H29" i="5" s="1"/>
  <c r="G25" i="5"/>
  <c r="G24" i="5"/>
  <c r="G36" i="5"/>
  <c r="H36" i="5" s="1"/>
  <c r="G20" i="5"/>
  <c r="K49" i="5"/>
  <c r="G58" i="5"/>
  <c r="E57" i="5"/>
  <c r="M45" i="5"/>
  <c r="C56" i="5"/>
  <c r="D56" i="5" s="1"/>
  <c r="M44" i="5"/>
  <c r="E59" i="5"/>
  <c r="M53" i="5"/>
  <c r="G45" i="5"/>
  <c r="H45" i="5" s="1"/>
  <c r="I57" i="5"/>
  <c r="G50" i="5"/>
  <c r="M40" i="5"/>
  <c r="N40" i="5" s="1"/>
  <c r="E44" i="5"/>
  <c r="I43" i="5"/>
  <c r="J43" i="5" s="1"/>
  <c r="G13" i="5"/>
  <c r="H13" i="5" s="1"/>
  <c r="G32" i="5"/>
  <c r="G37" i="5"/>
  <c r="H37" i="5" s="1"/>
  <c r="G16" i="5"/>
  <c r="G22" i="5"/>
  <c r="H22" i="5" s="1"/>
  <c r="I50" i="5"/>
  <c r="J50" i="5" s="1"/>
  <c r="G51" i="5"/>
  <c r="I10" i="5"/>
  <c r="I11" i="5" s="1"/>
  <c r="I47" i="5"/>
  <c r="K52" i="5"/>
  <c r="L52" i="5" s="1"/>
  <c r="G38" i="5"/>
  <c r="K59" i="5"/>
  <c r="C54" i="5"/>
  <c r="C47" i="5"/>
  <c r="K43" i="5"/>
  <c r="L43" i="5" s="1"/>
  <c r="K10" i="5"/>
  <c r="C44" i="5"/>
  <c r="G57" i="5"/>
  <c r="H57" i="5" s="1"/>
  <c r="G28" i="5"/>
  <c r="H28" i="5" s="1"/>
  <c r="K48" i="5"/>
  <c r="K40" i="5"/>
  <c r="L40" i="5" s="1"/>
  <c r="I49" i="5"/>
  <c r="M10" i="5"/>
  <c r="G42" i="5"/>
  <c r="H42" i="5" s="1"/>
  <c r="I51" i="5"/>
  <c r="G39" i="5"/>
  <c r="G40" i="5"/>
  <c r="H40" i="5" s="1"/>
  <c r="G23" i="5"/>
  <c r="H23" i="5" s="1"/>
  <c r="G34" i="5"/>
  <c r="H34" i="5" s="1"/>
  <c r="G12" i="5"/>
  <c r="G27" i="5"/>
  <c r="E54" i="5"/>
  <c r="E48" i="5"/>
  <c r="C51" i="5"/>
  <c r="G44" i="5"/>
  <c r="K47" i="5"/>
  <c r="C45" i="5"/>
  <c r="G26" i="5"/>
  <c r="C52" i="5"/>
  <c r="D52" i="5" s="1"/>
  <c r="M57" i="5"/>
  <c r="N57" i="5" s="1"/>
  <c r="I58" i="5"/>
  <c r="E47" i="5"/>
  <c r="M48" i="5"/>
  <c r="M59" i="5"/>
  <c r="K56" i="5"/>
  <c r="L56" i="5" s="1"/>
  <c r="K57" i="5"/>
  <c r="L57" i="5" s="1"/>
  <c r="C40" i="5"/>
  <c r="D40" i="5" s="1"/>
  <c r="K44" i="5"/>
  <c r="G59" i="5"/>
  <c r="G33" i="5"/>
  <c r="H33" i="5" s="1"/>
  <c r="G47" i="5"/>
  <c r="C49" i="5"/>
  <c r="E40" i="5"/>
  <c r="F40" i="5" s="1"/>
  <c r="K41" i="5"/>
  <c r="K39" i="5"/>
  <c r="C59" i="5"/>
  <c r="I54" i="5"/>
  <c r="C41" i="5"/>
  <c r="E41" i="5"/>
  <c r="M56" i="5"/>
  <c r="N56" i="5" s="1"/>
  <c r="M43" i="5"/>
  <c r="N43" i="5" s="1"/>
  <c r="G53" i="5"/>
  <c r="G31" i="5"/>
  <c r="H31" i="5" s="1"/>
  <c r="G10" i="5"/>
  <c r="C11" i="7"/>
  <c r="E52" i="5"/>
  <c r="F52" i="5" s="1"/>
  <c r="H43" i="8"/>
  <c r="H27" i="1"/>
  <c r="E10" i="7"/>
  <c r="G7" i="7"/>
  <c r="D31" i="1"/>
  <c r="F44" i="7"/>
  <c r="I56" i="8"/>
  <c r="E50" i="8"/>
  <c r="F50" i="8" s="1"/>
  <c r="E52" i="8"/>
  <c r="M50" i="8"/>
  <c r="G17" i="8"/>
  <c r="G14" i="8"/>
  <c r="C59" i="8"/>
  <c r="G46" i="8"/>
  <c r="H46" i="8" s="1"/>
  <c r="I52" i="8"/>
  <c r="K51" i="8"/>
  <c r="L51" i="8" s="1"/>
  <c r="G13" i="8"/>
  <c r="G15" i="8"/>
  <c r="G16" i="8"/>
  <c r="C43" i="8"/>
  <c r="D43" i="8" s="1"/>
  <c r="G28" i="8"/>
  <c r="C44" i="8"/>
  <c r="G27" i="8"/>
  <c r="I43" i="8"/>
  <c r="J43" i="8" s="1"/>
  <c r="C42" i="8"/>
  <c r="M58" i="8"/>
  <c r="N58" i="8" s="1"/>
  <c r="G29" i="8"/>
  <c r="M44" i="8"/>
  <c r="E58" i="8"/>
  <c r="F58" i="8" s="1"/>
  <c r="G37" i="8"/>
  <c r="G36" i="8"/>
  <c r="M55" i="8"/>
  <c r="M41" i="8"/>
  <c r="E47" i="7"/>
  <c r="K47" i="7"/>
  <c r="M45" i="7"/>
  <c r="E32" i="1" l="1"/>
  <c r="G32" i="1"/>
  <c r="G33" i="1"/>
  <c r="H31" i="1"/>
  <c r="H34" i="1" s="1"/>
  <c r="J49" i="7"/>
  <c r="E33" i="1"/>
  <c r="D45" i="5"/>
  <c r="J41" i="8"/>
  <c r="F41" i="8"/>
  <c r="L39" i="8"/>
  <c r="D48" i="8"/>
  <c r="D55" i="8"/>
  <c r="J51" i="5"/>
  <c r="N41" i="5"/>
  <c r="H29" i="8"/>
  <c r="N41" i="8"/>
  <c r="D49" i="5"/>
  <c r="L44" i="5"/>
  <c r="L47" i="5"/>
  <c r="F54" i="5"/>
  <c r="L48" i="5"/>
  <c r="N44" i="5"/>
  <c r="H58" i="5"/>
  <c r="H24" i="5"/>
  <c r="N49" i="5"/>
  <c r="J44" i="5"/>
  <c r="H21" i="5"/>
  <c r="L54" i="5"/>
  <c r="N54" i="5"/>
  <c r="H49" i="5"/>
  <c r="F45" i="5"/>
  <c r="D41" i="8"/>
  <c r="L41" i="8"/>
  <c r="N39" i="7"/>
  <c r="H50" i="7"/>
  <c r="N45" i="5"/>
  <c r="J45" i="5"/>
  <c r="H25" i="5"/>
  <c r="L41" i="5"/>
  <c r="N46" i="8"/>
  <c r="H49" i="8"/>
  <c r="J41" i="5"/>
  <c r="L59" i="5"/>
  <c r="F41" i="5"/>
  <c r="H26" i="8"/>
  <c r="D41" i="5"/>
  <c r="H26" i="5"/>
  <c r="N45" i="7"/>
  <c r="H19" i="5"/>
  <c r="F39" i="5"/>
  <c r="H41" i="8"/>
  <c r="D9" i="5"/>
  <c r="H27" i="8"/>
  <c r="H53" i="5"/>
  <c r="F47" i="5"/>
  <c r="H12" i="5"/>
  <c r="J49" i="5"/>
  <c r="D47" i="5"/>
  <c r="N53" i="5"/>
  <c r="H20" i="5"/>
  <c r="F58" i="5"/>
  <c r="L58" i="5"/>
  <c r="H54" i="5"/>
  <c r="L53" i="5"/>
  <c r="N56" i="7"/>
  <c r="H19" i="8"/>
  <c r="D48" i="5"/>
  <c r="H28" i="8"/>
  <c r="J54" i="5"/>
  <c r="J58" i="5"/>
  <c r="F48" i="5"/>
  <c r="D44" i="5"/>
  <c r="D54" i="5"/>
  <c r="J47" i="5"/>
  <c r="F53" i="5"/>
  <c r="D58" i="5"/>
  <c r="H56" i="7"/>
  <c r="H47" i="5"/>
  <c r="N48" i="5"/>
  <c r="H44" i="5"/>
  <c r="F44" i="5"/>
  <c r="L49" i="5"/>
  <c r="F49" i="5"/>
  <c r="N47" i="5"/>
  <c r="N58" i="5"/>
  <c r="J53" i="5"/>
  <c r="H14" i="5"/>
  <c r="H48" i="5"/>
  <c r="J48" i="5"/>
  <c r="H20" i="8"/>
  <c r="H51" i="7"/>
  <c r="J11" i="5"/>
  <c r="H16" i="5"/>
  <c r="F40" i="7"/>
  <c r="D9" i="8"/>
  <c r="J53" i="7"/>
  <c r="L39" i="5"/>
  <c r="H27" i="5"/>
  <c r="H51" i="5"/>
  <c r="D39" i="5"/>
  <c r="J39" i="5"/>
  <c r="N51" i="5"/>
  <c r="D40" i="7"/>
  <c r="J59" i="8"/>
  <c r="H50" i="8"/>
  <c r="H10" i="8"/>
  <c r="N50" i="8"/>
  <c r="D59" i="8"/>
  <c r="H39" i="5"/>
  <c r="H11" i="5"/>
  <c r="N59" i="8"/>
  <c r="J50" i="8"/>
  <c r="H22" i="8"/>
  <c r="H59" i="8"/>
  <c r="H44" i="7"/>
  <c r="F46" i="7"/>
  <c r="L9" i="8"/>
  <c r="L58" i="7"/>
  <c r="F50" i="7"/>
  <c r="H50" i="5"/>
  <c r="F57" i="5"/>
  <c r="N50" i="5"/>
  <c r="L55" i="8"/>
  <c r="F55" i="8"/>
  <c r="L54" i="8"/>
  <c r="L50" i="7"/>
  <c r="N59" i="5"/>
  <c r="J57" i="5"/>
  <c r="L39" i="7"/>
  <c r="H38" i="5"/>
  <c r="D50" i="5"/>
  <c r="J11" i="7"/>
  <c r="D53" i="8"/>
  <c r="H55" i="8"/>
  <c r="N10" i="7"/>
  <c r="H30" i="8"/>
  <c r="D51" i="7"/>
  <c r="J59" i="5"/>
  <c r="D51" i="5"/>
  <c r="H32" i="5"/>
  <c r="L50" i="5"/>
  <c r="F50" i="5"/>
  <c r="D55" i="7"/>
  <c r="D56" i="8"/>
  <c r="N55" i="8"/>
  <c r="H59" i="5"/>
  <c r="F59" i="5"/>
  <c r="L51" i="5"/>
  <c r="H36" i="8"/>
  <c r="D59" i="5"/>
  <c r="F51" i="5"/>
  <c r="J9" i="8"/>
  <c r="J55" i="8"/>
  <c r="F58" i="7"/>
  <c r="N43" i="8"/>
  <c r="D45" i="8"/>
  <c r="N50" i="7"/>
  <c r="L47" i="7"/>
  <c r="N58" i="7"/>
  <c r="J50" i="7"/>
  <c r="N9" i="8"/>
  <c r="L48" i="8"/>
  <c r="D54" i="8"/>
  <c r="D40" i="8"/>
  <c r="H15" i="8"/>
  <c r="N47" i="7"/>
  <c r="H33" i="8"/>
  <c r="L44" i="7"/>
  <c r="D58" i="7"/>
  <c r="D39" i="7"/>
  <c r="H9" i="8"/>
  <c r="J48" i="8"/>
  <c r="H23" i="8"/>
  <c r="F48" i="8"/>
  <c r="H35" i="8"/>
  <c r="N52" i="8"/>
  <c r="F57" i="8"/>
  <c r="H49" i="7"/>
  <c r="J39" i="7"/>
  <c r="D50" i="7"/>
  <c r="L40" i="7"/>
  <c r="H13" i="8"/>
  <c r="F39" i="7"/>
  <c r="F39" i="8"/>
  <c r="L54" i="7"/>
  <c r="D44" i="7"/>
  <c r="N39" i="8"/>
  <c r="H39" i="8"/>
  <c r="D46" i="8"/>
  <c r="D42" i="8"/>
  <c r="L10" i="8"/>
  <c r="N48" i="7"/>
  <c r="H39" i="7"/>
  <c r="F43" i="8"/>
  <c r="F51" i="7"/>
  <c r="L59" i="7"/>
  <c r="H37" i="8"/>
  <c r="L56" i="7"/>
  <c r="D39" i="8"/>
  <c r="F53" i="8"/>
  <c r="L56" i="8"/>
  <c r="H53" i="7"/>
  <c r="H44" i="8"/>
  <c r="N49" i="7"/>
  <c r="F49" i="7"/>
  <c r="D49" i="7"/>
  <c r="D53" i="7"/>
  <c r="H18" i="8"/>
  <c r="K11" i="7"/>
  <c r="K12" i="7" s="1"/>
  <c r="L12" i="7" s="1"/>
  <c r="D44" i="8"/>
  <c r="J56" i="8"/>
  <c r="C51" i="1"/>
  <c r="F42" i="8"/>
  <c r="H40" i="7"/>
  <c r="H11" i="8"/>
  <c r="H42" i="8"/>
  <c r="H46" i="7"/>
  <c r="J10" i="8"/>
  <c r="J54" i="8"/>
  <c r="D57" i="8"/>
  <c r="F40" i="8"/>
  <c r="J40" i="8"/>
  <c r="L42" i="8"/>
  <c r="L49" i="7"/>
  <c r="J57" i="8"/>
  <c r="D12" i="8"/>
  <c r="H14" i="8"/>
  <c r="N57" i="8"/>
  <c r="J40" i="7"/>
  <c r="J42" i="8"/>
  <c r="F53" i="7"/>
  <c r="F46" i="8"/>
  <c r="N53" i="7"/>
  <c r="L11" i="8"/>
  <c r="N42" i="7"/>
  <c r="J45" i="7"/>
  <c r="N40" i="8"/>
  <c r="D50" i="8"/>
  <c r="H12" i="8"/>
  <c r="I13" i="7"/>
  <c r="I14" i="7" s="1"/>
  <c r="I15" i="7" s="1"/>
  <c r="I16" i="7" s="1"/>
  <c r="J12" i="7"/>
  <c r="M15" i="7"/>
  <c r="M16" i="7" s="1"/>
  <c r="N14" i="7"/>
  <c r="L12" i="8"/>
  <c r="J53" i="8"/>
  <c r="J44" i="7"/>
  <c r="F44" i="8"/>
  <c r="N44" i="8"/>
  <c r="H54" i="8"/>
  <c r="N49" i="8"/>
  <c r="N54" i="8"/>
  <c r="H9" i="7"/>
  <c r="D54" i="7"/>
  <c r="F52" i="8"/>
  <c r="E51" i="1"/>
  <c r="L42" i="7"/>
  <c r="H53" i="8"/>
  <c r="D11" i="8"/>
  <c r="N13" i="7"/>
  <c r="N42" i="8"/>
  <c r="H56" i="8"/>
  <c r="H32" i="8"/>
  <c r="J44" i="8"/>
  <c r="L52" i="8"/>
  <c r="N12" i="7"/>
  <c r="F49" i="8"/>
  <c r="F54" i="8"/>
  <c r="N53" i="8"/>
  <c r="N56" i="8"/>
  <c r="L49" i="8"/>
  <c r="H31" i="8"/>
  <c r="H52" i="8"/>
  <c r="J49" i="8"/>
  <c r="L53" i="8"/>
  <c r="H57" i="8"/>
  <c r="J52" i="8"/>
  <c r="J42" i="7"/>
  <c r="F56" i="8"/>
  <c r="J10" i="7"/>
  <c r="H16" i="8"/>
  <c r="D9" i="7"/>
  <c r="N44" i="7"/>
  <c r="H17" i="8"/>
  <c r="D49" i="8"/>
  <c r="H25" i="8"/>
  <c r="L44" i="8"/>
  <c r="N48" i="8"/>
  <c r="D52" i="8"/>
  <c r="D42" i="7"/>
  <c r="D47" i="7"/>
  <c r="F59" i="7"/>
  <c r="N59" i="7"/>
  <c r="F47" i="7"/>
  <c r="L43" i="7"/>
  <c r="N43" i="7"/>
  <c r="D45" i="7"/>
  <c r="J57" i="7"/>
  <c r="D59" i="7"/>
  <c r="C33" i="1"/>
  <c r="F57" i="7"/>
  <c r="N52" i="7"/>
  <c r="L52" i="7"/>
  <c r="J58" i="7"/>
  <c r="D43" i="7"/>
  <c r="F43" i="7"/>
  <c r="L41" i="7"/>
  <c r="M13" i="8"/>
  <c r="N12" i="8"/>
  <c r="D41" i="7"/>
  <c r="L45" i="7"/>
  <c r="N57" i="7"/>
  <c r="J47" i="7"/>
  <c r="F48" i="7"/>
  <c r="N54" i="7"/>
  <c r="N55" i="7"/>
  <c r="H52" i="7"/>
  <c r="H47" i="7"/>
  <c r="F55" i="7"/>
  <c r="F42" i="7"/>
  <c r="D57" i="7"/>
  <c r="J55" i="7"/>
  <c r="H57" i="7"/>
  <c r="N11" i="7"/>
  <c r="H54" i="7"/>
  <c r="F54" i="7"/>
  <c r="D10" i="8"/>
  <c r="F52" i="7"/>
  <c r="H48" i="7"/>
  <c r="F41" i="7"/>
  <c r="J52" i="7"/>
  <c r="F56" i="7"/>
  <c r="J56" i="7"/>
  <c r="H55" i="7"/>
  <c r="N9" i="7"/>
  <c r="F9" i="7"/>
  <c r="J9" i="7"/>
  <c r="J48" i="7"/>
  <c r="J54" i="7"/>
  <c r="L55" i="7"/>
  <c r="H41" i="7"/>
  <c r="D48" i="7"/>
  <c r="J41" i="7"/>
  <c r="H43" i="7"/>
  <c r="F45" i="7"/>
  <c r="L48" i="7"/>
  <c r="J59" i="7"/>
  <c r="D11" i="5"/>
  <c r="C12" i="5"/>
  <c r="J11" i="8"/>
  <c r="I12" i="8"/>
  <c r="I12" i="5"/>
  <c r="J10" i="5"/>
  <c r="D51" i="1"/>
  <c r="D34" i="1"/>
  <c r="F11" i="5"/>
  <c r="E12" i="5"/>
  <c r="L10" i="5"/>
  <c r="E91" i="1"/>
  <c r="E92" i="1" s="1"/>
  <c r="E67" i="1"/>
  <c r="E68" i="1" s="1"/>
  <c r="E69" i="1" s="1"/>
  <c r="G15" i="7"/>
  <c r="H15" i="7" s="1"/>
  <c r="G10" i="7"/>
  <c r="G32" i="7"/>
  <c r="H32" i="7" s="1"/>
  <c r="G24" i="7"/>
  <c r="H24" i="7" s="1"/>
  <c r="G16" i="7"/>
  <c r="H16" i="7" s="1"/>
  <c r="G37" i="7"/>
  <c r="H37" i="7" s="1"/>
  <c r="G30" i="7"/>
  <c r="H30" i="7" s="1"/>
  <c r="G28" i="7"/>
  <c r="H28" i="7" s="1"/>
  <c r="G29" i="7"/>
  <c r="H29" i="7" s="1"/>
  <c r="G20" i="7"/>
  <c r="H20" i="7" s="1"/>
  <c r="G11" i="7"/>
  <c r="H11" i="7" s="1"/>
  <c r="G35" i="7"/>
  <c r="H35" i="7" s="1"/>
  <c r="G23" i="7"/>
  <c r="H23" i="7" s="1"/>
  <c r="G33" i="7"/>
  <c r="H33" i="7" s="1"/>
  <c r="G34" i="7"/>
  <c r="H34" i="7" s="1"/>
  <c r="G25" i="7"/>
  <c r="H25" i="7" s="1"/>
  <c r="G27" i="7"/>
  <c r="H27" i="7" s="1"/>
  <c r="G14" i="7"/>
  <c r="H14" i="7" s="1"/>
  <c r="G12" i="7"/>
  <c r="H12" i="7" s="1"/>
  <c r="G38" i="7"/>
  <c r="H38" i="7" s="1"/>
  <c r="G31" i="7"/>
  <c r="H31" i="7" s="1"/>
  <c r="G26" i="7"/>
  <c r="H26" i="7" s="1"/>
  <c r="G36" i="7"/>
  <c r="H36" i="7" s="1"/>
  <c r="G17" i="7"/>
  <c r="H17" i="7" s="1"/>
  <c r="G21" i="7"/>
  <c r="H21" i="7" s="1"/>
  <c r="G13" i="7"/>
  <c r="H13" i="7" s="1"/>
  <c r="G22" i="7"/>
  <c r="H22" i="7" s="1"/>
  <c r="G18" i="7"/>
  <c r="H18" i="7" s="1"/>
  <c r="G19" i="7"/>
  <c r="H19" i="7" s="1"/>
  <c r="C12" i="7"/>
  <c r="D11" i="7"/>
  <c r="F11" i="8"/>
  <c r="E12" i="8"/>
  <c r="G61" i="8"/>
  <c r="H41" i="1" s="1"/>
  <c r="E11" i="7"/>
  <c r="F10" i="7"/>
  <c r="G51" i="1"/>
  <c r="K11" i="5"/>
  <c r="F51" i="1"/>
  <c r="F34" i="1"/>
  <c r="H10" i="5"/>
  <c r="G61" i="5"/>
  <c r="F41" i="1" s="1"/>
  <c r="N10" i="5"/>
  <c r="C14" i="8"/>
  <c r="D13" i="8"/>
  <c r="M11" i="5"/>
  <c r="D10" i="5"/>
  <c r="H51" i="1"/>
  <c r="L13" i="8"/>
  <c r="K14" i="8"/>
  <c r="F10" i="5"/>
  <c r="I17" i="7"/>
  <c r="J16" i="7"/>
  <c r="F10" i="8"/>
  <c r="E63" i="1" l="1"/>
  <c r="E77" i="1" s="1"/>
  <c r="J14" i="7"/>
  <c r="J13" i="7"/>
  <c r="C67" i="1"/>
  <c r="C68" i="1" s="1"/>
  <c r="C69" i="1" s="1"/>
  <c r="H61" i="5"/>
  <c r="E41" i="1" s="1"/>
  <c r="C63" i="1"/>
  <c r="C77" i="1" s="1"/>
  <c r="N15" i="7"/>
  <c r="H61" i="8"/>
  <c r="G41" i="1" s="1"/>
  <c r="K13" i="7"/>
  <c r="K14" i="7" s="1"/>
  <c r="L11" i="7"/>
  <c r="J15" i="7"/>
  <c r="M14" i="8"/>
  <c r="N13" i="8"/>
  <c r="L13" i="7"/>
  <c r="M17" i="7"/>
  <c r="N16" i="7"/>
  <c r="G63" i="1"/>
  <c r="G77" i="1" s="1"/>
  <c r="G67" i="1"/>
  <c r="G68" i="1" s="1"/>
  <c r="G69" i="1" s="1"/>
  <c r="G70" i="1" s="1"/>
  <c r="J12" i="5"/>
  <c r="I13" i="5"/>
  <c r="L11" i="5"/>
  <c r="K12" i="5"/>
  <c r="F12" i="8"/>
  <c r="E13" i="8"/>
  <c r="F12" i="5"/>
  <c r="E13" i="5"/>
  <c r="C15" i="8"/>
  <c r="D14" i="8"/>
  <c r="E12" i="7"/>
  <c r="F11" i="7"/>
  <c r="H10" i="7"/>
  <c r="H61" i="7" s="1"/>
  <c r="C41" i="1" s="1"/>
  <c r="G61" i="7"/>
  <c r="D41" i="1" s="1"/>
  <c r="J12" i="8"/>
  <c r="I13" i="8"/>
  <c r="I18" i="7"/>
  <c r="J17" i="7"/>
  <c r="C13" i="7"/>
  <c r="D12" i="7"/>
  <c r="C13" i="5"/>
  <c r="D12" i="5"/>
  <c r="K15" i="8"/>
  <c r="L14" i="8"/>
  <c r="N11" i="5"/>
  <c r="M12" i="5"/>
  <c r="C70" i="1" l="1"/>
  <c r="C76" i="1" s="1"/>
  <c r="C91" i="1"/>
  <c r="C92" i="1" s="1"/>
  <c r="G91" i="1"/>
  <c r="G92" i="1" s="1"/>
  <c r="G93" i="1" s="1"/>
  <c r="E70" i="1"/>
  <c r="E83" i="1" s="1"/>
  <c r="C78" i="1"/>
  <c r="C80" i="1"/>
  <c r="C84" i="1" s="1"/>
  <c r="N14" i="8"/>
  <c r="M15" i="8"/>
  <c r="D13" i="7"/>
  <c r="C14" i="7"/>
  <c r="E14" i="8"/>
  <c r="F13" i="8"/>
  <c r="N17" i="7"/>
  <c r="M18" i="7"/>
  <c r="G78" i="1"/>
  <c r="G74" i="1"/>
  <c r="N12" i="5"/>
  <c r="M13" i="5"/>
  <c r="E13" i="7"/>
  <c r="F12" i="7"/>
  <c r="L12" i="5"/>
  <c r="K13" i="5"/>
  <c r="K16" i="8"/>
  <c r="L15" i="8"/>
  <c r="D13" i="5"/>
  <c r="C14" i="5"/>
  <c r="J18" i="7"/>
  <c r="I19" i="7"/>
  <c r="J13" i="8"/>
  <c r="I14" i="8"/>
  <c r="C16" i="8"/>
  <c r="D15" i="8"/>
  <c r="F13" i="5"/>
  <c r="E14" i="5"/>
  <c r="J13" i="5"/>
  <c r="I14" i="5"/>
  <c r="K15" i="7"/>
  <c r="L14" i="7"/>
  <c r="E74" i="1" l="1"/>
  <c r="E78" i="1"/>
  <c r="C79" i="1" s="1"/>
  <c r="C93" i="1"/>
  <c r="E93" i="1"/>
  <c r="G83" i="1"/>
  <c r="C83" i="1"/>
  <c r="N15" i="8"/>
  <c r="M16" i="8"/>
  <c r="C17" i="8"/>
  <c r="D16" i="8"/>
  <c r="F14" i="5"/>
  <c r="E15" i="5"/>
  <c r="K16" i="7"/>
  <c r="L15" i="7"/>
  <c r="L13" i="5"/>
  <c r="K14" i="5"/>
  <c r="G79" i="1"/>
  <c r="G80" i="1" s="1"/>
  <c r="G84" i="1" s="1"/>
  <c r="C15" i="7"/>
  <c r="D14" i="7"/>
  <c r="N18" i="7"/>
  <c r="M19" i="7"/>
  <c r="K17" i="8"/>
  <c r="L16" i="8"/>
  <c r="J14" i="5"/>
  <c r="I15" i="5"/>
  <c r="E14" i="7"/>
  <c r="F13" i="7"/>
  <c r="I15" i="8"/>
  <c r="J14" i="8"/>
  <c r="D14" i="5"/>
  <c r="C15" i="5"/>
  <c r="I20" i="7"/>
  <c r="J19" i="7"/>
  <c r="N13" i="5"/>
  <c r="M14" i="5"/>
  <c r="F14" i="8"/>
  <c r="E15" i="8"/>
  <c r="E79" i="1" l="1"/>
  <c r="E80" i="1" s="1"/>
  <c r="E84" i="1" s="1"/>
  <c r="M17" i="8"/>
  <c r="N16" i="8"/>
  <c r="L14" i="5"/>
  <c r="K15" i="5"/>
  <c r="D17" i="8"/>
  <c r="C18" i="8"/>
  <c r="L17" i="8"/>
  <c r="K18" i="8"/>
  <c r="I21" i="7"/>
  <c r="J20" i="7"/>
  <c r="N14" i="5"/>
  <c r="M15" i="5"/>
  <c r="J15" i="5"/>
  <c r="I16" i="5"/>
  <c r="K17" i="7"/>
  <c r="L16" i="7"/>
  <c r="J15" i="8"/>
  <c r="I16" i="8"/>
  <c r="F15" i="5"/>
  <c r="E16" i="5"/>
  <c r="F15" i="8"/>
  <c r="E16" i="8"/>
  <c r="E15" i="7"/>
  <c r="F14" i="7"/>
  <c r="M20" i="7"/>
  <c r="N19" i="7"/>
  <c r="D15" i="5"/>
  <c r="C16" i="5"/>
  <c r="D15" i="7"/>
  <c r="C16" i="7"/>
  <c r="G85" i="1" l="1"/>
  <c r="C85" i="1"/>
  <c r="E85" i="1"/>
  <c r="N17" i="8"/>
  <c r="M18" i="8"/>
  <c r="F16" i="5"/>
  <c r="E17" i="5"/>
  <c r="J21" i="7"/>
  <c r="I22" i="7"/>
  <c r="J16" i="5"/>
  <c r="I17" i="5"/>
  <c r="K19" i="8"/>
  <c r="L18" i="8"/>
  <c r="C19" i="8"/>
  <c r="D18" i="8"/>
  <c r="K18" i="7"/>
  <c r="L17" i="7"/>
  <c r="C17" i="7"/>
  <c r="D16" i="7"/>
  <c r="N15" i="5"/>
  <c r="M16" i="5"/>
  <c r="L15" i="5"/>
  <c r="K16" i="5"/>
  <c r="D16" i="5"/>
  <c r="C17" i="5"/>
  <c r="J16" i="8"/>
  <c r="I17" i="8"/>
  <c r="M21" i="7"/>
  <c r="N20" i="7"/>
  <c r="F15" i="7"/>
  <c r="E16" i="7"/>
  <c r="E17" i="8"/>
  <c r="F16" i="8"/>
  <c r="M19" i="8" l="1"/>
  <c r="N18" i="8"/>
  <c r="L16" i="5"/>
  <c r="K17" i="5"/>
  <c r="L18" i="7"/>
  <c r="K19" i="7"/>
  <c r="I18" i="8"/>
  <c r="J17" i="8"/>
  <c r="N16" i="5"/>
  <c r="M17" i="5"/>
  <c r="C20" i="8"/>
  <c r="D19" i="8"/>
  <c r="D17" i="7"/>
  <c r="C18" i="7"/>
  <c r="K20" i="8"/>
  <c r="L19" i="8"/>
  <c r="F17" i="5"/>
  <c r="E18" i="5"/>
  <c r="M22" i="7"/>
  <c r="N21" i="7"/>
  <c r="E18" i="8"/>
  <c r="F17" i="8"/>
  <c r="D17" i="5"/>
  <c r="C18" i="5"/>
  <c r="I23" i="7"/>
  <c r="J22" i="7"/>
  <c r="F16" i="7"/>
  <c r="E17" i="7"/>
  <c r="J17" i="5"/>
  <c r="I18" i="5"/>
  <c r="N19" i="8" l="1"/>
  <c r="M20" i="8"/>
  <c r="L20" i="8"/>
  <c r="K21" i="8"/>
  <c r="E19" i="5"/>
  <c r="F18" i="5"/>
  <c r="D20" i="8"/>
  <c r="C21" i="8"/>
  <c r="I19" i="5"/>
  <c r="J18" i="5"/>
  <c r="L19" i="7"/>
  <c r="K20" i="7"/>
  <c r="F18" i="8"/>
  <c r="E19" i="8"/>
  <c r="N17" i="5"/>
  <c r="M18" i="5"/>
  <c r="L17" i="5"/>
  <c r="K18" i="5"/>
  <c r="C19" i="7"/>
  <c r="D18" i="7"/>
  <c r="D18" i="5"/>
  <c r="C19" i="5"/>
  <c r="J18" i="8"/>
  <c r="I19" i="8"/>
  <c r="N22" i="7"/>
  <c r="M23" i="7"/>
  <c r="F17" i="7"/>
  <c r="E18" i="7"/>
  <c r="J23" i="7"/>
  <c r="I24" i="7"/>
  <c r="N20" i="8" l="1"/>
  <c r="M21" i="8"/>
  <c r="F19" i="8"/>
  <c r="E20" i="8"/>
  <c r="C22" i="8"/>
  <c r="D21" i="8"/>
  <c r="K22" i="8"/>
  <c r="L21" i="8"/>
  <c r="E19" i="7"/>
  <c r="F18" i="7"/>
  <c r="N18" i="5"/>
  <c r="M19" i="5"/>
  <c r="D19" i="7"/>
  <c r="C20" i="7"/>
  <c r="M24" i="7"/>
  <c r="N23" i="7"/>
  <c r="J19" i="8"/>
  <c r="I20" i="8"/>
  <c r="I20" i="5"/>
  <c r="J19" i="5"/>
  <c r="L20" i="7"/>
  <c r="K21" i="7"/>
  <c r="K19" i="5"/>
  <c r="L18" i="5"/>
  <c r="E20" i="5"/>
  <c r="F19" i="5"/>
  <c r="J24" i="7"/>
  <c r="I25" i="7"/>
  <c r="C20" i="5"/>
  <c r="D19" i="5"/>
  <c r="N21" i="8" l="1"/>
  <c r="M22" i="8"/>
  <c r="L19" i="5"/>
  <c r="K20" i="5"/>
  <c r="C23" i="8"/>
  <c r="D22" i="8"/>
  <c r="M25" i="7"/>
  <c r="N24" i="7"/>
  <c r="D20" i="7"/>
  <c r="C21" i="7"/>
  <c r="M20" i="5"/>
  <c r="N19" i="5"/>
  <c r="E21" i="8"/>
  <c r="F20" i="8"/>
  <c r="F19" i="7"/>
  <c r="E20" i="7"/>
  <c r="K22" i="7"/>
  <c r="L21" i="7"/>
  <c r="D20" i="5"/>
  <c r="C21" i="5"/>
  <c r="K23" i="8"/>
  <c r="L22" i="8"/>
  <c r="I26" i="7"/>
  <c r="J25" i="7"/>
  <c r="J20" i="5"/>
  <c r="I21" i="5"/>
  <c r="F20" i="5"/>
  <c r="E21" i="5"/>
  <c r="J20" i="8"/>
  <c r="I21" i="8"/>
  <c r="M23" i="8" l="1"/>
  <c r="N22" i="8"/>
  <c r="M26" i="7"/>
  <c r="N25" i="7"/>
  <c r="J21" i="5"/>
  <c r="I22" i="5"/>
  <c r="L22" i="7"/>
  <c r="K23" i="7"/>
  <c r="I22" i="8"/>
  <c r="J21" i="8"/>
  <c r="K24" i="8"/>
  <c r="L23" i="8"/>
  <c r="C24" i="8"/>
  <c r="D23" i="8"/>
  <c r="F21" i="5"/>
  <c r="E22" i="5"/>
  <c r="D21" i="5"/>
  <c r="C22" i="5"/>
  <c r="L20" i="5"/>
  <c r="K21" i="5"/>
  <c r="D21" i="7"/>
  <c r="C22" i="7"/>
  <c r="F20" i="7"/>
  <c r="E21" i="7"/>
  <c r="I27" i="7"/>
  <c r="J26" i="7"/>
  <c r="F21" i="8"/>
  <c r="E22" i="8"/>
  <c r="N20" i="5"/>
  <c r="M21" i="5"/>
  <c r="M24" i="8" l="1"/>
  <c r="N23" i="8"/>
  <c r="I23" i="8"/>
  <c r="J22" i="8"/>
  <c r="F22" i="5"/>
  <c r="E23" i="5"/>
  <c r="D24" i="8"/>
  <c r="C25" i="8"/>
  <c r="N21" i="5"/>
  <c r="M22" i="5"/>
  <c r="F21" i="7"/>
  <c r="E22" i="7"/>
  <c r="D22" i="7"/>
  <c r="C23" i="7"/>
  <c r="L21" i="5"/>
  <c r="K22" i="5"/>
  <c r="D22" i="5"/>
  <c r="C23" i="5"/>
  <c r="I28" i="7"/>
  <c r="J27" i="7"/>
  <c r="K24" i="7"/>
  <c r="L23" i="7"/>
  <c r="J22" i="5"/>
  <c r="I23" i="5"/>
  <c r="E23" i="8"/>
  <c r="F22" i="8"/>
  <c r="K25" i="8"/>
  <c r="L24" i="8"/>
  <c r="N26" i="7"/>
  <c r="M27" i="7"/>
  <c r="N24" i="8" l="1"/>
  <c r="M25" i="8"/>
  <c r="N22" i="5"/>
  <c r="M23" i="5"/>
  <c r="J23" i="5"/>
  <c r="I24" i="5"/>
  <c r="C26" i="8"/>
  <c r="D25" i="8"/>
  <c r="E24" i="5"/>
  <c r="F23" i="5"/>
  <c r="F22" i="7"/>
  <c r="E23" i="7"/>
  <c r="D23" i="5"/>
  <c r="C24" i="5"/>
  <c r="M28" i="7"/>
  <c r="N27" i="7"/>
  <c r="L22" i="5"/>
  <c r="K23" i="5"/>
  <c r="C24" i="7"/>
  <c r="D23" i="7"/>
  <c r="K26" i="8"/>
  <c r="L25" i="8"/>
  <c r="L24" i="7"/>
  <c r="K25" i="7"/>
  <c r="E24" i="8"/>
  <c r="F23" i="8"/>
  <c r="I29" i="7"/>
  <c r="J28" i="7"/>
  <c r="I24" i="8"/>
  <c r="J23" i="8"/>
  <c r="N25" i="8" l="1"/>
  <c r="M26" i="8"/>
  <c r="N28" i="7"/>
  <c r="M29" i="7"/>
  <c r="C25" i="7"/>
  <c r="D24" i="7"/>
  <c r="J24" i="5"/>
  <c r="I25" i="5"/>
  <c r="J24" i="8"/>
  <c r="I25" i="8"/>
  <c r="N23" i="5"/>
  <c r="M24" i="5"/>
  <c r="L25" i="7"/>
  <c r="K26" i="7"/>
  <c r="D26" i="8"/>
  <c r="C27" i="8"/>
  <c r="D24" i="5"/>
  <c r="C25" i="5"/>
  <c r="L26" i="8"/>
  <c r="K27" i="8"/>
  <c r="E24" i="7"/>
  <c r="F23" i="7"/>
  <c r="J29" i="7"/>
  <c r="I30" i="7"/>
  <c r="L23" i="5"/>
  <c r="K24" i="5"/>
  <c r="F24" i="8"/>
  <c r="E25" i="8"/>
  <c r="F24" i="5"/>
  <c r="E25" i="5"/>
  <c r="M27" i="8" l="1"/>
  <c r="N26" i="8"/>
  <c r="D25" i="5"/>
  <c r="C26" i="5"/>
  <c r="J30" i="7"/>
  <c r="I31" i="7"/>
  <c r="C26" i="7"/>
  <c r="D25" i="7"/>
  <c r="F25" i="5"/>
  <c r="E26" i="5"/>
  <c r="J25" i="5"/>
  <c r="I26" i="5"/>
  <c r="K27" i="7"/>
  <c r="L26" i="7"/>
  <c r="L24" i="5"/>
  <c r="K25" i="5"/>
  <c r="N24" i="5"/>
  <c r="M25" i="5"/>
  <c r="M30" i="7"/>
  <c r="N29" i="7"/>
  <c r="I26" i="8"/>
  <c r="J25" i="8"/>
  <c r="C28" i="8"/>
  <c r="D27" i="8"/>
  <c r="F25" i="8"/>
  <c r="E26" i="8"/>
  <c r="E25" i="7"/>
  <c r="F24" i="7"/>
  <c r="L27" i="8"/>
  <c r="K28" i="8"/>
  <c r="N27" i="8" l="1"/>
  <c r="M28" i="8"/>
  <c r="K26" i="5"/>
  <c r="L25" i="5"/>
  <c r="K28" i="7"/>
  <c r="L27" i="7"/>
  <c r="D28" i="8"/>
  <c r="C29" i="8"/>
  <c r="F25" i="7"/>
  <c r="E26" i="7"/>
  <c r="K29" i="8"/>
  <c r="L28" i="8"/>
  <c r="D26" i="7"/>
  <c r="C27" i="7"/>
  <c r="C27" i="5"/>
  <c r="D26" i="5"/>
  <c r="I27" i="8"/>
  <c r="J26" i="8"/>
  <c r="I27" i="5"/>
  <c r="J26" i="5"/>
  <c r="I32" i="7"/>
  <c r="J31" i="7"/>
  <c r="M31" i="7"/>
  <c r="N30" i="7"/>
  <c r="F26" i="8"/>
  <c r="E27" i="8"/>
  <c r="N25" i="5"/>
  <c r="M26" i="5"/>
  <c r="E27" i="5"/>
  <c r="F26" i="5"/>
  <c r="N28" i="8" l="1"/>
  <c r="M29" i="8"/>
  <c r="F27" i="5"/>
  <c r="E28" i="5"/>
  <c r="J27" i="5"/>
  <c r="I28" i="5"/>
  <c r="M32" i="7"/>
  <c r="N31" i="7"/>
  <c r="J32" i="7"/>
  <c r="I33" i="7"/>
  <c r="M27" i="5"/>
  <c r="N26" i="5"/>
  <c r="F26" i="7"/>
  <c r="E27" i="7"/>
  <c r="C30" i="8"/>
  <c r="D29" i="8"/>
  <c r="C28" i="5"/>
  <c r="D27" i="5"/>
  <c r="C28" i="7"/>
  <c r="D27" i="7"/>
  <c r="K29" i="7"/>
  <c r="L28" i="7"/>
  <c r="E28" i="8"/>
  <c r="F27" i="8"/>
  <c r="J27" i="8"/>
  <c r="I28" i="8"/>
  <c r="K30" i="8"/>
  <c r="L29" i="8"/>
  <c r="K27" i="5"/>
  <c r="L26" i="5"/>
  <c r="M30" i="8" l="1"/>
  <c r="N29" i="8"/>
  <c r="K28" i="5"/>
  <c r="L27" i="5"/>
  <c r="L29" i="7"/>
  <c r="K30" i="7"/>
  <c r="K31" i="8"/>
  <c r="L30" i="8"/>
  <c r="N27" i="5"/>
  <c r="M28" i="5"/>
  <c r="C31" i="8"/>
  <c r="D30" i="8"/>
  <c r="J28" i="5"/>
  <c r="I29" i="5"/>
  <c r="J28" i="8"/>
  <c r="I29" i="8"/>
  <c r="I34" i="7"/>
  <c r="J33" i="7"/>
  <c r="F28" i="5"/>
  <c r="E29" i="5"/>
  <c r="E29" i="8"/>
  <c r="F28" i="8"/>
  <c r="N32" i="7"/>
  <c r="M33" i="7"/>
  <c r="E28" i="7"/>
  <c r="F27" i="7"/>
  <c r="C29" i="7"/>
  <c r="D28" i="7"/>
  <c r="D28" i="5"/>
  <c r="C29" i="5"/>
  <c r="M31" i="8" l="1"/>
  <c r="N30" i="8"/>
  <c r="N28" i="5"/>
  <c r="M29" i="5"/>
  <c r="J29" i="5"/>
  <c r="I30" i="5"/>
  <c r="K32" i="8"/>
  <c r="L31" i="8"/>
  <c r="C32" i="8"/>
  <c r="D31" i="8"/>
  <c r="N33" i="7"/>
  <c r="M34" i="7"/>
  <c r="C30" i="5"/>
  <c r="D29" i="5"/>
  <c r="J29" i="8"/>
  <c r="I30" i="8"/>
  <c r="E30" i="8"/>
  <c r="F29" i="8"/>
  <c r="F29" i="5"/>
  <c r="E30" i="5"/>
  <c r="K31" i="7"/>
  <c r="L30" i="7"/>
  <c r="C30" i="7"/>
  <c r="D29" i="7"/>
  <c r="E29" i="7"/>
  <c r="F28" i="7"/>
  <c r="J34" i="7"/>
  <c r="I35" i="7"/>
  <c r="L28" i="5"/>
  <c r="K29" i="5"/>
  <c r="M32" i="8" l="1"/>
  <c r="N31" i="8"/>
  <c r="L29" i="5"/>
  <c r="K30" i="5"/>
  <c r="J30" i="8"/>
  <c r="I31" i="8"/>
  <c r="J30" i="5"/>
  <c r="I31" i="5"/>
  <c r="E31" i="8"/>
  <c r="F30" i="8"/>
  <c r="D30" i="7"/>
  <c r="C31" i="7"/>
  <c r="K32" i="7"/>
  <c r="L31" i="7"/>
  <c r="F30" i="5"/>
  <c r="E31" i="5"/>
  <c r="N34" i="7"/>
  <c r="M35" i="7"/>
  <c r="N29" i="5"/>
  <c r="M30" i="5"/>
  <c r="F29" i="7"/>
  <c r="E30" i="7"/>
  <c r="C33" i="8"/>
  <c r="D32" i="8"/>
  <c r="K33" i="8"/>
  <c r="L32" i="8"/>
  <c r="C31" i="5"/>
  <c r="D30" i="5"/>
  <c r="J35" i="7"/>
  <c r="I36" i="7"/>
  <c r="N32" i="8" l="1"/>
  <c r="M33" i="8"/>
  <c r="N35" i="7"/>
  <c r="M36" i="7"/>
  <c r="F31" i="8"/>
  <c r="E32" i="8"/>
  <c r="J31" i="5"/>
  <c r="I32" i="5"/>
  <c r="I32" i="8"/>
  <c r="J31" i="8"/>
  <c r="K34" i="8"/>
  <c r="L33" i="8"/>
  <c r="K33" i="7"/>
  <c r="L32" i="7"/>
  <c r="I37" i="7"/>
  <c r="J36" i="7"/>
  <c r="E32" i="5"/>
  <c r="F31" i="5"/>
  <c r="E31" i="7"/>
  <c r="F30" i="7"/>
  <c r="N30" i="5"/>
  <c r="M31" i="5"/>
  <c r="C32" i="7"/>
  <c r="D31" i="7"/>
  <c r="L30" i="5"/>
  <c r="K31" i="5"/>
  <c r="C34" i="8"/>
  <c r="D33" i="8"/>
  <c r="D31" i="5"/>
  <c r="C32" i="5"/>
  <c r="M34" i="8" l="1"/>
  <c r="N33" i="8"/>
  <c r="J32" i="8"/>
  <c r="I33" i="8"/>
  <c r="J32" i="5"/>
  <c r="I33" i="5"/>
  <c r="N31" i="5"/>
  <c r="M32" i="5"/>
  <c r="E33" i="8"/>
  <c r="F32" i="8"/>
  <c r="L33" i="7"/>
  <c r="K34" i="7"/>
  <c r="L31" i="5"/>
  <c r="K32" i="5"/>
  <c r="F32" i="5"/>
  <c r="E33" i="5"/>
  <c r="C33" i="7"/>
  <c r="D32" i="7"/>
  <c r="M37" i="7"/>
  <c r="N36" i="7"/>
  <c r="J37" i="7"/>
  <c r="I38" i="7"/>
  <c r="D32" i="5"/>
  <c r="C33" i="5"/>
  <c r="D34" i="8"/>
  <c r="C35" i="8"/>
  <c r="E32" i="7"/>
  <c r="F31" i="7"/>
  <c r="K35" i="8"/>
  <c r="L34" i="8"/>
  <c r="N34" i="8" l="1"/>
  <c r="M35" i="8"/>
  <c r="E34" i="8"/>
  <c r="F33" i="8"/>
  <c r="D33" i="5"/>
  <c r="C34" i="5"/>
  <c r="J38" i="7"/>
  <c r="J61" i="7" s="1"/>
  <c r="C42" i="1" s="1"/>
  <c r="I61" i="7"/>
  <c r="D42" i="1" s="1"/>
  <c r="E34" i="5"/>
  <c r="F33" i="5"/>
  <c r="N32" i="5"/>
  <c r="M33" i="5"/>
  <c r="J33" i="5"/>
  <c r="I34" i="5"/>
  <c r="C34" i="7"/>
  <c r="D33" i="7"/>
  <c r="K36" i="8"/>
  <c r="L35" i="8"/>
  <c r="K35" i="7"/>
  <c r="L34" i="7"/>
  <c r="I34" i="8"/>
  <c r="J33" i="8"/>
  <c r="L32" i="5"/>
  <c r="K33" i="5"/>
  <c r="E33" i="7"/>
  <c r="F32" i="7"/>
  <c r="C36" i="8"/>
  <c r="D35" i="8"/>
  <c r="M38" i="7"/>
  <c r="N37" i="7"/>
  <c r="N35" i="8" l="1"/>
  <c r="M36" i="8"/>
  <c r="L33" i="5"/>
  <c r="K34" i="5"/>
  <c r="D34" i="7"/>
  <c r="C35" i="7"/>
  <c r="F34" i="5"/>
  <c r="E35" i="5"/>
  <c r="D34" i="5"/>
  <c r="C35" i="5"/>
  <c r="C37" i="8"/>
  <c r="D36" i="8"/>
  <c r="N33" i="5"/>
  <c r="M34" i="5"/>
  <c r="N38" i="7"/>
  <c r="N61" i="7" s="1"/>
  <c r="C47" i="1" s="1"/>
  <c r="C53" i="1" s="1"/>
  <c r="M61" i="7"/>
  <c r="D47" i="1" s="1"/>
  <c r="D53" i="1" s="1"/>
  <c r="I35" i="8"/>
  <c r="J34" i="8"/>
  <c r="I35" i="5"/>
  <c r="J34" i="5"/>
  <c r="K36" i="7"/>
  <c r="L35" i="7"/>
  <c r="E34" i="7"/>
  <c r="F33" i="7"/>
  <c r="K37" i="8"/>
  <c r="L36" i="8"/>
  <c r="E35" i="8"/>
  <c r="F34" i="8"/>
  <c r="N36" i="8" l="1"/>
  <c r="M37" i="8"/>
  <c r="D35" i="5"/>
  <c r="C36" i="5"/>
  <c r="K38" i="8"/>
  <c r="L37" i="8"/>
  <c r="I36" i="8"/>
  <c r="J35" i="8"/>
  <c r="E36" i="5"/>
  <c r="F35" i="5"/>
  <c r="N34" i="5"/>
  <c r="M35" i="5"/>
  <c r="C36" i="7"/>
  <c r="D35" i="7"/>
  <c r="K37" i="7"/>
  <c r="L36" i="7"/>
  <c r="E35" i="7"/>
  <c r="F34" i="7"/>
  <c r="K35" i="5"/>
  <c r="L34" i="5"/>
  <c r="E36" i="8"/>
  <c r="F35" i="8"/>
  <c r="J35" i="5"/>
  <c r="I36" i="5"/>
  <c r="D37" i="8"/>
  <c r="C38" i="8"/>
  <c r="M38" i="8" l="1"/>
  <c r="N37" i="8"/>
  <c r="F36" i="5"/>
  <c r="E37" i="5"/>
  <c r="L38" i="8"/>
  <c r="L61" i="8" s="1"/>
  <c r="G43" i="1" s="1"/>
  <c r="K61" i="8"/>
  <c r="H43" i="1" s="1"/>
  <c r="F35" i="7"/>
  <c r="E36" i="7"/>
  <c r="I37" i="8"/>
  <c r="J36" i="8"/>
  <c r="D36" i="7"/>
  <c r="C37" i="7"/>
  <c r="N35" i="5"/>
  <c r="M36" i="5"/>
  <c r="C37" i="5"/>
  <c r="D36" i="5"/>
  <c r="J36" i="5"/>
  <c r="I37" i="5"/>
  <c r="L37" i="7"/>
  <c r="K38" i="7"/>
  <c r="E37" i="8"/>
  <c r="F36" i="8"/>
  <c r="D38" i="8"/>
  <c r="D61" i="8" s="1"/>
  <c r="G39" i="1" s="1"/>
  <c r="C61" i="8"/>
  <c r="H39" i="1" s="1"/>
  <c r="L35" i="5"/>
  <c r="K36" i="5"/>
  <c r="N38" i="8" l="1"/>
  <c r="N61" i="8" s="1"/>
  <c r="G47" i="1" s="1"/>
  <c r="G53" i="1" s="1"/>
  <c r="G54" i="1" s="1"/>
  <c r="M61" i="8"/>
  <c r="H47" i="1" s="1"/>
  <c r="H53" i="1" s="1"/>
  <c r="K37" i="5"/>
  <c r="L36" i="5"/>
  <c r="J37" i="5"/>
  <c r="I38" i="5"/>
  <c r="I38" i="8"/>
  <c r="J37" i="8"/>
  <c r="E38" i="8"/>
  <c r="F37" i="8"/>
  <c r="E37" i="7"/>
  <c r="F36" i="7"/>
  <c r="E38" i="5"/>
  <c r="F37" i="5"/>
  <c r="C38" i="5"/>
  <c r="D37" i="5"/>
  <c r="M37" i="5"/>
  <c r="N36" i="5"/>
  <c r="L38" i="7"/>
  <c r="L61" i="7" s="1"/>
  <c r="C43" i="1" s="1"/>
  <c r="K61" i="7"/>
  <c r="D43" i="1" s="1"/>
  <c r="C38" i="7"/>
  <c r="D37" i="7"/>
  <c r="F38" i="8" l="1"/>
  <c r="F61" i="8" s="1"/>
  <c r="G40" i="1" s="1"/>
  <c r="E61" i="8"/>
  <c r="H40" i="1" s="1"/>
  <c r="F38" i="5"/>
  <c r="F61" i="5" s="1"/>
  <c r="E40" i="1" s="1"/>
  <c r="E61" i="5"/>
  <c r="F40" i="1" s="1"/>
  <c r="J38" i="5"/>
  <c r="J61" i="5" s="1"/>
  <c r="E42" i="1" s="1"/>
  <c r="I61" i="5"/>
  <c r="F42" i="1" s="1"/>
  <c r="F37" i="7"/>
  <c r="E38" i="7"/>
  <c r="D38" i="5"/>
  <c r="D61" i="5" s="1"/>
  <c r="E39" i="1" s="1"/>
  <c r="C61" i="5"/>
  <c r="F39" i="1" s="1"/>
  <c r="D38" i="7"/>
  <c r="D61" i="7" s="1"/>
  <c r="C39" i="1" s="1"/>
  <c r="C61" i="7"/>
  <c r="D39" i="1" s="1"/>
  <c r="J38" i="8"/>
  <c r="J61" i="8" s="1"/>
  <c r="G42" i="1" s="1"/>
  <c r="I61" i="8"/>
  <c r="H42" i="1" s="1"/>
  <c r="N37" i="5"/>
  <c r="M38" i="5"/>
  <c r="K38" i="5"/>
  <c r="L37" i="5"/>
  <c r="N38" i="5" l="1"/>
  <c r="N61" i="5" s="1"/>
  <c r="E47" i="1" s="1"/>
  <c r="E53" i="1" s="1"/>
  <c r="M61" i="5"/>
  <c r="F47" i="1" s="1"/>
  <c r="F53" i="1" s="1"/>
  <c r="F38" i="7"/>
  <c r="F61" i="7" s="1"/>
  <c r="C40" i="1" s="1"/>
  <c r="C45" i="1" s="1"/>
  <c r="E61" i="7"/>
  <c r="D40" i="1" s="1"/>
  <c r="D45" i="1" s="1"/>
  <c r="H45" i="1"/>
  <c r="L38" i="5"/>
  <c r="L61" i="5" s="1"/>
  <c r="E43" i="1" s="1"/>
  <c r="E45" i="1" s="1"/>
  <c r="K61" i="5"/>
  <c r="F43" i="1" s="1"/>
  <c r="F45" i="1" s="1"/>
  <c r="G45" i="1"/>
  <c r="F52" i="1" l="1"/>
  <c r="F60" i="1" s="1"/>
  <c r="E62" i="1"/>
  <c r="E61" i="1"/>
  <c r="E52" i="1"/>
  <c r="E58" i="1" s="1"/>
  <c r="E59" i="1" s="1"/>
  <c r="D52" i="1"/>
  <c r="D60" i="1" s="1"/>
  <c r="C62" i="1"/>
  <c r="C52" i="1"/>
  <c r="C58" i="1" s="1"/>
  <c r="C61" i="1"/>
  <c r="G52" i="1"/>
  <c r="G58" i="1" s="1"/>
  <c r="G59" i="1" s="1"/>
  <c r="G61" i="1"/>
  <c r="H52" i="1"/>
  <c r="H60" i="1" s="1"/>
  <c r="G62" i="1"/>
  <c r="E54" i="1"/>
  <c r="C54" i="1"/>
  <c r="C59" i="1" l="1"/>
  <c r="I58" i="1"/>
  <c r="J58" i="1" s="1"/>
  <c r="E73" i="1"/>
  <c r="E64" i="1"/>
  <c r="G73" i="1"/>
  <c r="G64" i="1"/>
  <c r="C64" i="1" l="1"/>
  <c r="C73" i="1"/>
  <c r="C74" i="1" s="1"/>
  <c r="G75" i="1" l="1"/>
  <c r="G76" i="1" s="1"/>
  <c r="E75" i="1"/>
  <c r="E76" i="1" s="1"/>
  <c r="C75" i="1"/>
</calcChain>
</file>

<file path=xl/comments1.xml><?xml version="1.0" encoding="utf-8"?>
<comments xmlns="http://schemas.openxmlformats.org/spreadsheetml/2006/main">
  <authors>
    <author>Peter Eichler</author>
    <author>Knickel, Christoph (hbm)</author>
    <author>Eichler, Peter (hbm)</author>
    <author>Knickel, Christoph (LBIH)</author>
  </authors>
  <commentList>
    <comment ref="I9" authorId="0" shapeId="0">
      <text>
        <r>
          <rPr>
            <sz val="10"/>
            <color indexed="81"/>
            <rFont val="Arial"/>
            <family val="2"/>
          </rPr>
          <t>Projekt-Bezeichnung</t>
        </r>
      </text>
    </comment>
    <comment ref="I10" authorId="0" shapeId="0">
      <text>
        <r>
          <rPr>
            <sz val="10"/>
            <color indexed="81"/>
            <rFont val="Arial"/>
            <family val="2"/>
          </rPr>
          <t>SAP Projekt-Nummer (A.04nn.yynnnn)</t>
        </r>
      </text>
    </comment>
    <comment ref="I11" authorId="1" shapeId="0">
      <text>
        <r>
          <rPr>
            <sz val="10"/>
            <color indexed="81"/>
            <rFont val="Arial"/>
            <family val="2"/>
          </rPr>
          <t>Anklicken öffnet ein Auswahlmenü</t>
        </r>
      </text>
    </comment>
    <comment ref="G32" authorId="0" shapeId="0">
      <text>
        <r>
          <rPr>
            <sz val="10"/>
            <color indexed="81"/>
            <rFont val="Arial"/>
            <family val="2"/>
          </rPr>
          <t>Betrachtungszeitraum
i.d.R. 30 Jahre</t>
        </r>
      </text>
    </comment>
    <comment ref="D39" authorId="2" shapeId="0">
      <text>
        <r>
          <rPr>
            <sz val="10"/>
            <color indexed="81"/>
            <rFont val="Arial"/>
            <family val="2"/>
          </rPr>
          <t>Beheizte und / oder gekühlte Nettogrundfläche (Energiebezugsfläche)</t>
        </r>
      </text>
    </comment>
    <comment ref="N39" authorId="3" shapeId="0">
      <text>
        <r>
          <rPr>
            <b/>
            <sz val="9"/>
            <color indexed="81"/>
            <rFont val="Segoe UI"/>
            <family val="2"/>
          </rPr>
          <t>zulässiger Jahres-Primärenergiebedarf des Referenzgebäudes gemäß DIN V 18599</t>
        </r>
        <r>
          <rPr>
            <sz val="9"/>
            <color indexed="81"/>
            <rFont val="Segoe UI"/>
            <family val="2"/>
          </rPr>
          <t xml:space="preserve">
</t>
        </r>
      </text>
    </comment>
    <comment ref="L42" authorId="0" shapeId="0">
      <text>
        <r>
          <rPr>
            <sz val="10"/>
            <color indexed="81"/>
            <rFont val="Arial"/>
            <family val="2"/>
          </rPr>
          <t>Werden mehr als 3 Varianten verglichen, sind mehrere Arbeitsmappen (Dateien) "Variantenvergleich" anzulegen. 
Hier ist die laufende Nummer des vorliegenden Blattes einzugeben</t>
        </r>
      </text>
    </comment>
    <comment ref="O42" authorId="0" shapeId="0">
      <text>
        <r>
          <rPr>
            <sz val="10"/>
            <color indexed="81"/>
            <rFont val="Arial"/>
            <family val="2"/>
          </rPr>
          <t xml:space="preserve">Werden mehr als 3 Varianten verglichen, sind mehrere Arbeitsmappen (Dateien) "Variantenvergleich" anzulegen. 
Hier ist die Gesamtzahl der Blätter anzugeben.
</t>
        </r>
      </text>
    </comment>
    <comment ref="J48" authorId="0" shapeId="0">
      <text>
        <r>
          <rPr>
            <sz val="8"/>
            <color indexed="81"/>
            <rFont val="Tahoma"/>
            <family val="2"/>
          </rPr>
          <t>- Neubau immer GEG
- Bestandsbau immer Ist-Zustand</t>
        </r>
      </text>
    </comment>
    <comment ref="N48" authorId="0" shapeId="0">
      <text>
        <r>
          <rPr>
            <sz val="8"/>
            <color indexed="81"/>
            <rFont val="Tahoma"/>
            <family val="2"/>
          </rPr>
          <t>Verringerung der Mindestanforderung gem. GEG bei:
- Neubau, Büro &amp; Verwaltung um 45%
- Neubau, sonstige Gebäude um 30%
- Bestandsgebäude = GEG Neubau</t>
        </r>
      </text>
    </comment>
    <comment ref="R48" authorId="0" shapeId="0">
      <text>
        <r>
          <rPr>
            <sz val="8"/>
            <color indexed="81"/>
            <rFont val="Tahoma"/>
            <family val="2"/>
          </rPr>
          <t>Verringerung der Mindestanforderung gem. GEG bei:
- Neubau, Büro &amp; Verwaltung um 60%
-Bestandsgebäuden um X% besser als Referenzgebäude Neubau
Alternativ:
- Passivhaus
- Plus-Energiehaus</t>
        </r>
      </text>
    </comment>
    <comment ref="D50" authorId="0" shapeId="0">
      <text>
        <r>
          <rPr>
            <sz val="8"/>
            <color indexed="81"/>
            <rFont val="Tahoma"/>
            <family val="2"/>
          </rPr>
          <t>Den Bezug für die Anforderung bildet eine Gebäudehülle mit Bauteilqualitäten gemäß GEG Anlage 3
Die Unterschreitung ist als positiver Prozentwert einzugeben.</t>
        </r>
      </text>
    </comment>
    <comment ref="J50" authorId="0" shapeId="0">
      <text>
        <r>
          <rPr>
            <sz val="8"/>
            <color indexed="81"/>
            <rFont val="Tahoma"/>
            <family val="2"/>
          </rPr>
          <t>- Neubau immer GEG
- Bestandsbau immer Ist-Zustand</t>
        </r>
      </text>
    </comment>
    <comment ref="N50" authorId="0" shapeId="0">
      <text>
        <r>
          <rPr>
            <sz val="8"/>
            <color indexed="81"/>
            <rFont val="Tahoma"/>
            <family val="2"/>
          </rPr>
          <t>Prozentsatz der Unterschreitung der flächengewichteten Mittelwerte gem. GEG Anlage 3</t>
        </r>
      </text>
    </comment>
    <comment ref="R50" authorId="0" shapeId="0">
      <text>
        <r>
          <rPr>
            <sz val="8"/>
            <color indexed="81"/>
            <rFont val="Tahoma"/>
            <family val="2"/>
          </rPr>
          <t>Prozentsatz der Unterschreitung der flächengewichteten Mittelwerte gem. GEG, Anlage 3</t>
        </r>
        <r>
          <rPr>
            <b/>
            <sz val="8"/>
            <color indexed="81"/>
            <rFont val="Tahoma"/>
            <family val="2"/>
          </rPr>
          <t xml:space="preserve">
</t>
        </r>
        <r>
          <rPr>
            <sz val="8"/>
            <color indexed="81"/>
            <rFont val="Tahoma"/>
            <family val="2"/>
          </rPr>
          <t xml:space="preserve">
</t>
        </r>
      </text>
    </comment>
    <comment ref="D52" authorId="0" shapeId="0">
      <text>
        <r>
          <rPr>
            <sz val="8"/>
            <color indexed="81"/>
            <rFont val="Tahoma"/>
            <family val="2"/>
          </rPr>
          <t>Primärenergiebedarf gemäß
GEG-Berechnung</t>
        </r>
      </text>
    </comment>
    <comment ref="J52" authorId="0" shapeId="0">
      <text>
        <r>
          <rPr>
            <sz val="8"/>
            <color indexed="81"/>
            <rFont val="Tahoma"/>
            <family val="2"/>
          </rPr>
          <t xml:space="preserve">Primärenergiebedarf gemäß 
GEG-Berechnung </t>
        </r>
      </text>
    </comment>
    <comment ref="N52" authorId="0" shapeId="0">
      <text>
        <r>
          <rPr>
            <sz val="8"/>
            <color indexed="81"/>
            <rFont val="Tahoma"/>
            <family val="2"/>
          </rPr>
          <t>Primärenergiebedarf gem.
GEG-Nachweis für die Planungsvariante</t>
        </r>
      </text>
    </comment>
    <comment ref="R52" authorId="0" shapeId="0">
      <text>
        <r>
          <rPr>
            <sz val="8"/>
            <color indexed="81"/>
            <rFont val="Tahoma"/>
            <family val="2"/>
          </rPr>
          <t xml:space="preserve">Primärenergiebedarf gem. GEG-Nachweis für die Alternativvariante
</t>
        </r>
      </text>
    </comment>
    <comment ref="D54" authorId="2" shapeId="0">
      <text>
        <r>
          <rPr>
            <sz val="8"/>
            <color indexed="81"/>
            <rFont val="Tahoma"/>
            <family val="2"/>
          </rPr>
          <t>Nutzenergiebedarf für Wärme (Beheizung und Warmwasserbereitung) gemäß GEG-Berechnung.</t>
        </r>
      </text>
    </comment>
    <comment ref="J54" authorId="3" shapeId="0">
      <text>
        <r>
          <rPr>
            <sz val="9"/>
            <color indexed="81"/>
            <rFont val="Segoe UI"/>
            <family val="2"/>
          </rPr>
          <t xml:space="preserve">Nutzenergiebedarf gemäß 
GEG-Berechnung </t>
        </r>
      </text>
    </comment>
    <comment ref="D64" authorId="2" shapeId="0">
      <text>
        <r>
          <rPr>
            <sz val="8"/>
            <color indexed="81"/>
            <rFont val="Tahoma"/>
            <family val="2"/>
          </rPr>
          <t>Beschreibung der Wärmeversorgung, z.B. Gas, Pellets, Fernwärme</t>
        </r>
      </text>
    </comment>
    <comment ref="D65" authorId="2" shapeId="0">
      <text>
        <r>
          <rPr>
            <sz val="8"/>
            <color indexed="81"/>
            <rFont val="Tahoma"/>
            <family val="2"/>
          </rPr>
          <t xml:space="preserve">Vorschlagswerte für Standard-Emissionsfaktoren
siehe Tabellenblatt: Std_Emissionsfaktoren </t>
        </r>
      </text>
    </comment>
    <comment ref="D66" authorId="2" shapeId="0">
      <text>
        <r>
          <rPr>
            <sz val="8"/>
            <color indexed="81"/>
            <rFont val="Tahoma"/>
            <family val="2"/>
          </rPr>
          <t>Wärmepreis in €/MWh für Endenergie der Wärmequelle 1</t>
        </r>
      </text>
    </comment>
    <comment ref="D67" authorId="2" shapeId="0">
      <text>
        <r>
          <rPr>
            <sz val="8"/>
            <color indexed="81"/>
            <rFont val="Tahoma"/>
            <family val="2"/>
          </rPr>
          <t>Endenergie in MWh/a, die durch Wärmequelle 1 verbraucht wird.</t>
        </r>
      </text>
    </comment>
    <comment ref="D68" authorId="2" shapeId="0">
      <text>
        <r>
          <rPr>
            <sz val="8"/>
            <color indexed="81"/>
            <rFont val="Tahoma"/>
            <family val="2"/>
          </rPr>
          <t xml:space="preserve">Beschreibung der Wärme-versorgung, z.B. Gas, Pellets, Fernwärme </t>
        </r>
      </text>
    </comment>
    <comment ref="D69" authorId="2" shapeId="0">
      <text>
        <r>
          <rPr>
            <sz val="8"/>
            <color indexed="81"/>
            <rFont val="Tahoma"/>
            <family val="2"/>
          </rPr>
          <t xml:space="preserve">Vorschlagswerte für Standard-Emissionsfaktoren
siehe Tabellenblatt: Std_Emissionsfaktoren 
</t>
        </r>
      </text>
    </comment>
    <comment ref="D70" authorId="2" shapeId="0">
      <text>
        <r>
          <rPr>
            <sz val="8"/>
            <color indexed="81"/>
            <rFont val="Tahoma"/>
            <family val="2"/>
          </rPr>
          <t>Wärmepreis in €/MWh für Endenergie der Wärmequelle 2</t>
        </r>
      </text>
    </comment>
    <comment ref="D71" authorId="2" shapeId="0">
      <text>
        <r>
          <rPr>
            <sz val="8"/>
            <color indexed="81"/>
            <rFont val="Tahoma"/>
            <family val="2"/>
          </rPr>
          <t>Endenergie in MWh/a, die durch Wärmequelle 2 verbraucht wird.</t>
        </r>
      </text>
    </comment>
    <comment ref="D73" authorId="2" shapeId="0">
      <text>
        <r>
          <rPr>
            <sz val="8"/>
            <color indexed="81"/>
            <rFont val="Tahoma"/>
            <family val="2"/>
          </rPr>
          <t>Vorschlagswerte für Standard-Emissionsfaktoren
siehe Tabellenblatt: Std_Emissionsfaktoren 
Strom</t>
        </r>
      </text>
    </comment>
    <comment ref="D75" authorId="2" shapeId="0">
      <text>
        <r>
          <rPr>
            <sz val="8"/>
            <color indexed="81"/>
            <rFont val="Arial"/>
            <family val="2"/>
          </rPr>
          <t xml:space="preserve">Strombedarf ohne Strom für Wärmeversorgung
</t>
        </r>
      </text>
    </comment>
    <comment ref="D76" authorId="2" shapeId="0">
      <text>
        <r>
          <rPr>
            <sz val="8"/>
            <color indexed="81"/>
            <rFont val="Tahoma"/>
            <family val="2"/>
          </rPr>
          <t>Einspeisevergütung für eigenerzeugte Energie (Strom)
Das Eingabefeld kann auch verwendet werden um andere  Vergünstigungen zu berechnen, die mit der unten angegebenen "Menge Eigenerzeugung" berechnet werden können.</t>
        </r>
      </text>
    </comment>
    <comment ref="D77" authorId="2" shapeId="0">
      <text>
        <r>
          <rPr>
            <sz val="8"/>
            <color indexed="81"/>
            <rFont val="Tahoma"/>
            <family val="2"/>
          </rPr>
          <t xml:space="preserve">Laufzeit für die Einspeisevergütung oder andere Vergünstigungen / Erstattungen. 
Im Anschluss an die hier angegebene Laufzeit wird bis zum Ende des Betrachtungszeitraums zur Berechnung automatisch die Ersparnis von Energiebezug eingesetzt (Menge Eigenerzeugung mit dem Strompreis multipliziert und von den Kosten für Verbräuche subtrahiert).
</t>
        </r>
      </text>
    </comment>
    <comment ref="D78" authorId="2" shapeId="0">
      <text>
        <r>
          <rPr>
            <sz val="8"/>
            <color indexed="81"/>
            <rFont val="Tahoma"/>
            <family val="2"/>
          </rPr>
          <t xml:space="preserve">Jahresmenge der Eigenerzeugung
</t>
        </r>
      </text>
    </comment>
  </commentList>
</comments>
</file>

<file path=xl/comments2.xml><?xml version="1.0" encoding="utf-8"?>
<comments xmlns="http://schemas.openxmlformats.org/spreadsheetml/2006/main">
  <authors>
    <author>admszczesniak</author>
    <author>Peter Eichler</author>
  </authors>
  <commentList>
    <comment ref="D22" authorId="0" shapeId="0">
      <text>
        <r>
          <rPr>
            <b/>
            <sz val="8"/>
            <color indexed="81"/>
            <rFont val="Tahoma"/>
            <family val="2"/>
          </rPr>
          <t>Berechnung der Annuität nach dem Verfahren im Detailblatt ohne Berücksichtigung derr Preissteiterung und ohne Betrachtung von Restwerten</t>
        </r>
      </text>
    </comment>
    <comment ref="B67" authorId="1" shapeId="0">
      <text>
        <r>
          <rPr>
            <b/>
            <sz val="8"/>
            <color indexed="81"/>
            <rFont val="Tahoma"/>
            <family val="2"/>
          </rPr>
          <t>Summenbildung der Emissionen</t>
        </r>
        <r>
          <rPr>
            <sz val="8"/>
            <color indexed="81"/>
            <rFont val="Tahoma"/>
            <family val="2"/>
          </rPr>
          <t xml:space="preserve">
</t>
        </r>
      </text>
    </comment>
  </commentList>
</comments>
</file>

<file path=xl/comments3.xml><?xml version="1.0" encoding="utf-8"?>
<comments xmlns="http://schemas.openxmlformats.org/spreadsheetml/2006/main">
  <authors>
    <author>Eichler, Peter (hbm)</author>
  </authors>
  <commentList>
    <comment ref="C9" authorId="0" shapeId="0">
      <text>
        <r>
          <rPr>
            <b/>
            <sz val="8"/>
            <color indexed="81"/>
            <rFont val="Tahoma"/>
            <family val="2"/>
          </rPr>
          <t xml:space="preserve">Die Emissionen aus der Verbrennung sind der Wärme zuzuordnen
</t>
        </r>
        <r>
          <rPr>
            <sz val="8"/>
            <color indexed="81"/>
            <rFont val="Tahoma"/>
            <family val="2"/>
          </rPr>
          <t xml:space="preserve">
</t>
        </r>
      </text>
    </comment>
  </commentList>
</comments>
</file>

<file path=xl/sharedStrings.xml><?xml version="1.0" encoding="utf-8"?>
<sst xmlns="http://schemas.openxmlformats.org/spreadsheetml/2006/main" count="675" uniqueCount="438">
  <si>
    <t>Variante</t>
  </si>
  <si>
    <t>Investition</t>
  </si>
  <si>
    <t>€</t>
  </si>
  <si>
    <t>€/a</t>
  </si>
  <si>
    <t>KG 300</t>
  </si>
  <si>
    <t>KG 400</t>
  </si>
  <si>
    <t>Ausgewählte Betriebskosten</t>
  </si>
  <si>
    <t>1.a</t>
  </si>
  <si>
    <t>1.b</t>
  </si>
  <si>
    <t>2.a</t>
  </si>
  <si>
    <t>2.b</t>
  </si>
  <si>
    <t>2.a 1</t>
  </si>
  <si>
    <t>Wärme</t>
  </si>
  <si>
    <t>2 a 2</t>
  </si>
  <si>
    <t>Strom</t>
  </si>
  <si>
    <t>1.c</t>
  </si>
  <si>
    <t>Wasser</t>
  </si>
  <si>
    <t>KG 200</t>
  </si>
  <si>
    <t>1.d</t>
  </si>
  <si>
    <t>KG 500</t>
  </si>
  <si>
    <t>1.e</t>
  </si>
  <si>
    <t>KG 600</t>
  </si>
  <si>
    <t>KG 700</t>
  </si>
  <si>
    <t>Zinssatz</t>
  </si>
  <si>
    <t>Jahre</t>
  </si>
  <si>
    <t>kg/MWh</t>
  </si>
  <si>
    <t>Ausgewähle Instandsetzungs-   kosten</t>
  </si>
  <si>
    <t>2 a 3</t>
  </si>
  <si>
    <t>1.f</t>
  </si>
  <si>
    <t>Einsparungen Nutzungskosten</t>
  </si>
  <si>
    <t>Barwert der Einsparungen</t>
  </si>
  <si>
    <t>5.d</t>
  </si>
  <si>
    <t>5.e</t>
  </si>
  <si>
    <t>Abzinsungsfaktor</t>
  </si>
  <si>
    <t>Barwerte</t>
  </si>
  <si>
    <t>Vergleichsvariante</t>
  </si>
  <si>
    <t>Ausgewählte Herstellkosten</t>
  </si>
  <si>
    <t>Finanzmathematische Ansätze</t>
  </si>
  <si>
    <t>Summen</t>
  </si>
  <si>
    <t xml:space="preserve"> p.a.</t>
  </si>
  <si>
    <t>p.a.</t>
  </si>
  <si>
    <t>Gemeinsame Randbedingungen</t>
  </si>
  <si>
    <t>Preissteigerungssätze</t>
  </si>
  <si>
    <t>Wartung/ Betrieb</t>
  </si>
  <si>
    <t>Variantenspezifische Randbedingungen</t>
  </si>
  <si>
    <t>Wartung / Betrieb</t>
  </si>
  <si>
    <t>Wartung / Betrieb / Instandhaltung im ersten Jahr</t>
  </si>
  <si>
    <t>€ / a</t>
  </si>
  <si>
    <t>MWh / a</t>
  </si>
  <si>
    <t>m³ / a</t>
  </si>
  <si>
    <t>Herstellkosten</t>
  </si>
  <si>
    <t>€ / MWh</t>
  </si>
  <si>
    <t>Wasser + Abwasser</t>
  </si>
  <si>
    <t>Strombedarf</t>
  </si>
  <si>
    <t>Wärmepreis 1</t>
  </si>
  <si>
    <t>Wärmepreis 2</t>
  </si>
  <si>
    <t>Strompreis</t>
  </si>
  <si>
    <t>Wärmequelle 1</t>
  </si>
  <si>
    <t>Wärmequelle 2</t>
  </si>
  <si>
    <t>Menge Eigenerzeugung</t>
  </si>
  <si>
    <t>Emissionfaktor WQ1</t>
  </si>
  <si>
    <t>Emissionfaktor WQ2</t>
  </si>
  <si>
    <t>Emissionfaktor Strom</t>
  </si>
  <si>
    <t>a</t>
  </si>
  <si>
    <t>Preissteigerung</t>
  </si>
  <si>
    <t>Summe  Jahre</t>
  </si>
  <si>
    <t>Betrachtungszeitraum</t>
  </si>
  <si>
    <t>Jahreskosten</t>
  </si>
  <si>
    <t>Kalkulationszinssatz</t>
  </si>
  <si>
    <t>Wasser / Abwasser</t>
  </si>
  <si>
    <t>Wasserpreis</t>
  </si>
  <si>
    <t>Wassermenge</t>
  </si>
  <si>
    <t>Abwasserpreis</t>
  </si>
  <si>
    <t>Abwassermenge</t>
  </si>
  <si>
    <t>€ / m³</t>
  </si>
  <si>
    <t>Wartung / Betrieb / Instandhaltung</t>
  </si>
  <si>
    <t>Einspeisevergütung</t>
  </si>
  <si>
    <t>Jahresertrag</t>
  </si>
  <si>
    <t>2 a 4</t>
  </si>
  <si>
    <t>Strom Einspeisung</t>
  </si>
  <si>
    <t xml:space="preserve">Ausgewählte </t>
  </si>
  <si>
    <t>Nutzungskosten</t>
  </si>
  <si>
    <t>Barwerte für</t>
  </si>
  <si>
    <t>2 a 5</t>
  </si>
  <si>
    <t>Wartung / Instandhaltung /Betrieb</t>
  </si>
  <si>
    <t>Annuität</t>
  </si>
  <si>
    <t>4.1</t>
  </si>
  <si>
    <t>4.2</t>
  </si>
  <si>
    <t>4.3</t>
  </si>
  <si>
    <t>Barwert gesamt</t>
  </si>
  <si>
    <t>5.1</t>
  </si>
  <si>
    <t>5.2</t>
  </si>
  <si>
    <t>5.3</t>
  </si>
  <si>
    <t>Amortisationsdauer</t>
  </si>
  <si>
    <t>Baumaßnahme:</t>
  </si>
  <si>
    <t>Straße</t>
  </si>
  <si>
    <t>PLZ Ort</t>
  </si>
  <si>
    <t>Tel</t>
  </si>
  <si>
    <t>Fax</t>
  </si>
  <si>
    <t>e-mail</t>
  </si>
  <si>
    <t>Mehrkosten Invest</t>
  </si>
  <si>
    <t>Minderk. Betrieb</t>
  </si>
  <si>
    <t>1)</t>
  </si>
  <si>
    <t>2)</t>
  </si>
  <si>
    <t>Nutzung</t>
  </si>
  <si>
    <t>Firma</t>
  </si>
  <si>
    <t>Die Werte nach dem Ende des Betrachgungszeitraums werden auf Null gesetzt.</t>
  </si>
  <si>
    <t>Spalte</t>
  </si>
  <si>
    <t>Erklärung</t>
  </si>
  <si>
    <t>A</t>
  </si>
  <si>
    <t>Exponent für die Zinseszinsrechnung</t>
  </si>
  <si>
    <t>B</t>
  </si>
  <si>
    <t>C</t>
  </si>
  <si>
    <t>Zeile 8</t>
  </si>
  <si>
    <t>Zeilen 9-58</t>
  </si>
  <si>
    <t>Jahreskosten für das erste Jahr aus den Eingabedaten</t>
  </si>
  <si>
    <t>Erhöhung der Jahreskosten um die Preissteigerungsrate</t>
  </si>
  <si>
    <t>Zeile 60</t>
  </si>
  <si>
    <t>Summe aller Jahreskosten</t>
  </si>
  <si>
    <t>D</t>
  </si>
  <si>
    <t>Barwert für das erste Jahr aus Zelle C8</t>
  </si>
  <si>
    <t>Barwert für Folgejahre aus Zellen C9 ff</t>
  </si>
  <si>
    <t>Summe aller Barwerte, wird ins Blatt Wirtschaftlichkeitsvergleich übernommen</t>
  </si>
  <si>
    <t>Die Berechnungen für die Wirtschaftlichkeitskennzahlen erfolgen auf den Blättern V1- V3 in gleicher Weise für die Varianten</t>
  </si>
  <si>
    <t>Die Annuitäten der Investition werden mit der excel-Funktion rmz berechnet</t>
  </si>
  <si>
    <t>Blatt Wirtschaftlichkeit_Vergleich</t>
  </si>
  <si>
    <t>Das vorstehende Schema wiederholt sich für alle Betriebs- und Versorgungsarten.</t>
  </si>
  <si>
    <t>Die Investitionskosten werden vom Eingabeblatt übernommen</t>
  </si>
  <si>
    <t>1 Ausgewählte Herstellkosten</t>
  </si>
  <si>
    <t>2 Ausgewählte Nutzungskosten</t>
  </si>
  <si>
    <t xml:space="preserve">3 Sonstige Kosten </t>
  </si>
  <si>
    <t>4 Summen</t>
  </si>
  <si>
    <t>5 Wirtschaftlichkeitskenndaten</t>
  </si>
  <si>
    <t>Sonstige Kosten</t>
  </si>
  <si>
    <t xml:space="preserve">Nutzungskosten </t>
  </si>
  <si>
    <r>
      <t>CO</t>
    </r>
    <r>
      <rPr>
        <b/>
        <vertAlign val="subscript"/>
        <sz val="8"/>
        <rFont val="Arial"/>
        <family val="2"/>
      </rPr>
      <t>²</t>
    </r>
    <r>
      <rPr>
        <b/>
        <sz val="8"/>
        <rFont val="Arial"/>
        <family val="2"/>
      </rPr>
      <t xml:space="preserve"> Emissionen  [t/a]</t>
    </r>
  </si>
  <si>
    <t>6.1</t>
  </si>
  <si>
    <t xml:space="preserve">Annuität gesamt </t>
  </si>
  <si>
    <t>Rang (Barwert)</t>
  </si>
  <si>
    <t>Mehrkosten Barwert</t>
  </si>
  <si>
    <t>Hilfszeile Invest</t>
  </si>
  <si>
    <t>Hilfszeile Barwert</t>
  </si>
  <si>
    <t>Barwert max Emiss</t>
  </si>
  <si>
    <t>Invest max Emiss</t>
  </si>
  <si>
    <t>6.2</t>
  </si>
  <si>
    <t>6.3</t>
  </si>
  <si>
    <t>Wirtschaftlichkeits -  Kenndaten</t>
  </si>
  <si>
    <t>Variantenbezeichnung</t>
  </si>
  <si>
    <t>Energetische Einordnung</t>
  </si>
  <si>
    <t>Bearbeitungsstand (Datum)</t>
  </si>
  <si>
    <t>Unterschrift</t>
  </si>
  <si>
    <t>m²</t>
  </si>
  <si>
    <t>8.1</t>
  </si>
  <si>
    <t>8.2</t>
  </si>
  <si>
    <t>Elektrizität</t>
  </si>
  <si>
    <t>8.3</t>
  </si>
  <si>
    <t>Variantenvergleich</t>
  </si>
  <si>
    <t>Projekt-Nr:</t>
  </si>
  <si>
    <t>Projekt-Nummer:</t>
  </si>
  <si>
    <t>End-Energie / Wasserbedarf im ersten Jahr</t>
  </si>
  <si>
    <t>Spezifische Nutzenergie-Bedarfswerte</t>
  </si>
  <si>
    <t>Projekt:</t>
  </si>
  <si>
    <t>Nutzung:</t>
  </si>
  <si>
    <t>Bearbeitungsstand:</t>
  </si>
  <si>
    <t>Bezug Barwert</t>
  </si>
  <si>
    <t>Bezug Investition</t>
  </si>
  <si>
    <t>Summe</t>
  </si>
  <si>
    <t>Aufgestellt von:</t>
  </si>
  <si>
    <t>Heizung / Wwasser</t>
  </si>
  <si>
    <t xml:space="preserve">Sonstige Kosten im ersten Jahr </t>
  </si>
  <si>
    <t>Bitte nehmen Sie Eingaben nur im Blatt "Eingabe" vor.</t>
  </si>
  <si>
    <t xml:space="preserve">Variante    </t>
  </si>
  <si>
    <t>Projekt-Daten</t>
  </si>
  <si>
    <t>Blatt</t>
  </si>
  <si>
    <t>von</t>
  </si>
  <si>
    <t>Erläuterungen zur Arbeitsmappe Variantenvergleich</t>
  </si>
  <si>
    <t>Die Berechnungen bis zu einem Betrachtungszeitraum von 50 Jahren ausgelegt.</t>
  </si>
  <si>
    <t>Variantenblätter V1, V2, V3</t>
  </si>
  <si>
    <t>Berechnung analog zu "Ausgewählte Nutzungskosten"</t>
  </si>
  <si>
    <t>Annuität gesamt</t>
  </si>
  <si>
    <t>Summe der Barwerte aus Ziff. 4</t>
  </si>
  <si>
    <t>Summe der Annuitäten aus Ziff. 4</t>
  </si>
  <si>
    <t xml:space="preserve">Gibt die Amortisationsdauer der Variante gegenüber der kostenminimalen Variante an. </t>
  </si>
  <si>
    <t>Gibt an, welche Variante nach ihrem Barwert die wirtschaftlichste ist (Rang = 1 ist wirtschaftlichste)</t>
  </si>
  <si>
    <r>
      <t>6 CO</t>
    </r>
    <r>
      <rPr>
        <vertAlign val="subscript"/>
        <sz val="10"/>
        <color indexed="8"/>
        <rFont val="Arial"/>
        <family val="2"/>
      </rPr>
      <t>2</t>
    </r>
    <r>
      <rPr>
        <sz val="10"/>
        <color indexed="8"/>
        <rFont val="Arial"/>
        <family val="2"/>
      </rPr>
      <t xml:space="preserve"> - Emissionen</t>
    </r>
  </si>
  <si>
    <t>Bei der Einspeisevergütung wird für die Dauer der Einspeisevergütung mit dem festen Wert gerechnet. Nach dem Ablauf der Einspeisevergütung erfolgt die Berechnung mit den Strompreisen.</t>
  </si>
  <si>
    <r>
      <t>CO</t>
    </r>
    <r>
      <rPr>
        <vertAlign val="subscript"/>
        <sz val="10"/>
        <color indexed="8"/>
        <rFont val="Arial"/>
        <family val="2"/>
      </rPr>
      <t>2</t>
    </r>
    <r>
      <rPr>
        <sz val="10"/>
        <color indexed="8"/>
        <rFont val="Arial"/>
        <family val="2"/>
      </rPr>
      <t xml:space="preserve"> - Emissionen [t/a]</t>
    </r>
  </si>
  <si>
    <r>
      <t>jährliche CO</t>
    </r>
    <r>
      <rPr>
        <vertAlign val="subscript"/>
        <sz val="10"/>
        <color indexed="8"/>
        <rFont val="Arial"/>
        <family val="2"/>
      </rPr>
      <t>2</t>
    </r>
    <r>
      <rPr>
        <sz val="10"/>
        <color indexed="8"/>
        <rFont val="Arial"/>
        <family val="2"/>
      </rPr>
      <t xml:space="preserve"> - Emissionen</t>
    </r>
  </si>
  <si>
    <t>Emissionen [t/xxa]</t>
  </si>
  <si>
    <t>Gesamt-Emissionen im Betrachtungszeitraum</t>
  </si>
  <si>
    <t>Minderung xx Jahre</t>
  </si>
  <si>
    <r>
      <t>7 CO</t>
    </r>
    <r>
      <rPr>
        <vertAlign val="subscript"/>
        <sz val="10"/>
        <color indexed="8"/>
        <rFont val="Arial"/>
        <family val="2"/>
      </rPr>
      <t>2</t>
    </r>
    <r>
      <rPr>
        <sz val="10"/>
        <color indexed="8"/>
        <rFont val="Arial"/>
        <family val="2"/>
      </rPr>
      <t xml:space="preserve"> - Vermeidungskosten</t>
    </r>
  </si>
  <si>
    <t>Bezug Invest</t>
  </si>
  <si>
    <t>maxCO2:</t>
  </si>
  <si>
    <t>Variante mit maximalem CO2-Ausstoß</t>
  </si>
  <si>
    <t>xxx € / t Gutschrift</t>
  </si>
  <si>
    <t>xxx € / t Kosten</t>
  </si>
  <si>
    <t xml:space="preserve">Kostenkennwert ist niedriger als bei Variante mit maximalem CO2-Ausstoß. Variante verursacht geringere Emissionen. Großer Zahlenwert günstiger als kleiner Zahlenwert. </t>
  </si>
  <si>
    <t xml:space="preserve">Kostenkennwert ist höher als bei Variante mit maximalem CO2-Ausstoß. Variante verursacht geringere Emissionen. Kleiner Zahlenwert günstiger als großer Zahlenwert. </t>
  </si>
  <si>
    <t>Gutschrift günstiger als Kosten</t>
  </si>
  <si>
    <t>Vermeidungskosten bezogen auf den Kostenkennwert aus der  Barwertbetrachtung</t>
  </si>
  <si>
    <t>Vermeidungskosten bezogen auf den Kostenkennwert Investitionskosten</t>
  </si>
  <si>
    <t>8 Spezifische Nutzenergie-Bedarfswerte</t>
  </si>
  <si>
    <t>Die Barwerte werden aus den Summen in Zeile 60 der Spalte Barwert 
der Arbeitsblätter V1, V2 und V3 übernommen</t>
  </si>
  <si>
    <t>Die Annuitäten werden durch Divisionn der Summen in Zeile 60 der Spalte Jahreskosten der Arbeitsblätter 
V1, V2 und V3 durch den Betrachtungszeitraum (Jahre) ermittelt.</t>
  </si>
  <si>
    <t>Zusammenstellung der Summen der Abschnitte 1-3</t>
  </si>
  <si>
    <t>Emissionminderung (in Tonnen) der Variante gegenüber der Variante mit maximalen Emissionen im Betrachtunszeitraum von xx Jahren (großer Wert günstig)</t>
  </si>
  <si>
    <t>Flächenbezogene Bedarfswerte für die Nutzenergie</t>
  </si>
  <si>
    <t>7.1</t>
  </si>
  <si>
    <t>maxVarianten</t>
  </si>
  <si>
    <t>6.1a</t>
  </si>
  <si>
    <t>Qualität Gebäudehülle</t>
  </si>
  <si>
    <t>Abweichung Kosten gegenüber Variante 1</t>
  </si>
  <si>
    <t>Planungsvariante</t>
  </si>
  <si>
    <t>%</t>
  </si>
  <si>
    <t>Primärenergiebedarf</t>
  </si>
  <si>
    <t>0.1</t>
  </si>
  <si>
    <t>0.2</t>
  </si>
  <si>
    <t>0.3</t>
  </si>
  <si>
    <t>9</t>
  </si>
  <si>
    <t>CO² Emissionen  [t/a]</t>
  </si>
  <si>
    <t>9.1</t>
  </si>
  <si>
    <t>9.2</t>
  </si>
  <si>
    <t>9.3</t>
  </si>
  <si>
    <t>Muster 6 C</t>
  </si>
  <si>
    <t>Variantenvergleich Eingabeblatt</t>
  </si>
  <si>
    <r>
      <t>nachrichtlich: CO</t>
    </r>
    <r>
      <rPr>
        <b/>
        <vertAlign val="subscript"/>
        <sz val="8"/>
        <rFont val="Arial"/>
        <family val="2"/>
      </rPr>
      <t>²</t>
    </r>
    <r>
      <rPr>
        <b/>
        <sz val="8"/>
        <rFont val="Arial"/>
        <family val="2"/>
      </rPr>
      <t xml:space="preserve"> Emissionen  mit Ökostrom ohne Vorkette für Maßnahmen aus dem COME-Projekt</t>
    </r>
  </si>
  <si>
    <t>E10</t>
  </si>
  <si>
    <t>E11</t>
  </si>
  <si>
    <t>E12</t>
  </si>
  <si>
    <t>E13</t>
  </si>
  <si>
    <t>E14</t>
  </si>
  <si>
    <t>E25</t>
  </si>
  <si>
    <t>E15</t>
  </si>
  <si>
    <t>E16</t>
  </si>
  <si>
    <t>E17</t>
  </si>
  <si>
    <t>E18</t>
  </si>
  <si>
    <t>E19</t>
  </si>
  <si>
    <t>E20</t>
  </si>
  <si>
    <t>E21</t>
  </si>
  <si>
    <t>E22</t>
  </si>
  <si>
    <t>E26</t>
  </si>
  <si>
    <t>E27</t>
  </si>
  <si>
    <t>E28</t>
  </si>
  <si>
    <t>E29</t>
  </si>
  <si>
    <t>E30</t>
  </si>
  <si>
    <t>E31</t>
  </si>
  <si>
    <t>E32</t>
  </si>
  <si>
    <t>E33</t>
  </si>
  <si>
    <t>E34</t>
  </si>
  <si>
    <t>E35</t>
  </si>
  <si>
    <t>E36</t>
  </si>
  <si>
    <t>E37</t>
  </si>
  <si>
    <t>E38</t>
  </si>
  <si>
    <t>E39</t>
  </si>
  <si>
    <t>E40</t>
  </si>
  <si>
    <t>E41</t>
  </si>
  <si>
    <t>E42</t>
  </si>
  <si>
    <t>E43</t>
  </si>
  <si>
    <t>E44</t>
  </si>
  <si>
    <t>E45</t>
  </si>
  <si>
    <t>EnEV 2009</t>
  </si>
  <si>
    <r>
      <t xml:space="preserve">1) </t>
    </r>
    <r>
      <rPr>
        <i/>
        <sz val="9"/>
        <rFont val="Arial"/>
        <family val="2"/>
      </rPr>
      <t>Eingabe sofern vorhanden</t>
    </r>
  </si>
  <si>
    <r>
      <t xml:space="preserve">2) </t>
    </r>
    <r>
      <rPr>
        <i/>
        <sz val="9"/>
        <rFont val="Arial"/>
        <family val="2"/>
      </rPr>
      <t>Eingabe sofern variantenabhängig unterschiedliche Mengen- oder Kostenansätze gelten</t>
    </r>
  </si>
  <si>
    <t>Erdgas</t>
  </si>
  <si>
    <t>BHKW Strom</t>
  </si>
  <si>
    <t>Erdgas H</t>
  </si>
  <si>
    <t>Sonne</t>
  </si>
  <si>
    <t>Photovoltaik</t>
  </si>
  <si>
    <t>Flüssiggas</t>
  </si>
  <si>
    <t>EF Flüssigas</t>
  </si>
  <si>
    <t>Holzpellets</t>
  </si>
  <si>
    <t>EF Holzpellets</t>
  </si>
  <si>
    <t>Hackschnitzel</t>
  </si>
  <si>
    <t>EF Hackschnitzel</t>
  </si>
  <si>
    <t xml:space="preserve">Heizöl </t>
  </si>
  <si>
    <t>EF Heizöl EL</t>
  </si>
  <si>
    <t>ohne Vorkette</t>
  </si>
  <si>
    <t>Strommix</t>
  </si>
  <si>
    <t>kJ</t>
  </si>
  <si>
    <t>Bezeichnung, Erläuterung</t>
  </si>
  <si>
    <t>Joule</t>
  </si>
  <si>
    <t>Calorie</t>
  </si>
  <si>
    <t>Wattstunde</t>
  </si>
  <si>
    <t>(Kilogramm) Steinkohleeinheit</t>
  </si>
  <si>
    <t>(Kilogramm) Rohöleinheit</t>
  </si>
  <si>
    <t>Oil Equivalent</t>
  </si>
  <si>
    <t>Kubikmeter Erdgas</t>
  </si>
  <si>
    <t>British Thermal Unit</t>
  </si>
  <si>
    <t>Kilopondmeter</t>
  </si>
  <si>
    <t>erg</t>
  </si>
  <si>
    <t>Elektronenvolt</t>
  </si>
  <si>
    <t>Solarthermie</t>
  </si>
  <si>
    <t>Fernwärme Kassel</t>
  </si>
  <si>
    <t xml:space="preserve">Fernwärme FFM </t>
  </si>
  <si>
    <t>Fernwärme (Uni) Marburg</t>
  </si>
  <si>
    <t>Fernwärme (Uni) Gießen</t>
  </si>
  <si>
    <t>Nahwärme TU Darmstadt</t>
  </si>
  <si>
    <t>Fernwärme Nahwärme</t>
  </si>
  <si>
    <t>ohne Vorketten</t>
  </si>
  <si>
    <r>
      <t>kgCO</t>
    </r>
    <r>
      <rPr>
        <vertAlign val="subscript"/>
        <sz val="10"/>
        <rFont val="Arial"/>
        <family val="2"/>
      </rPr>
      <t>2</t>
    </r>
    <r>
      <rPr>
        <sz val="10"/>
        <rFont val="Arial"/>
        <family val="2"/>
      </rPr>
      <t>/MWh</t>
    </r>
  </si>
  <si>
    <t>Deckungsanteil Quelle 2</t>
  </si>
  <si>
    <t>Deckungsanteil Quelle 1</t>
  </si>
  <si>
    <t>Vergütung Eigenerzeugung</t>
  </si>
  <si>
    <t>Nutzenergiebed. Wärme</t>
  </si>
  <si>
    <t>Eingaben sind i.d.R. nur in hellblau hinterlegten Feldern möglich und erforderlich.</t>
  </si>
  <si>
    <t>Baumaßnahmenbezeichnung</t>
  </si>
  <si>
    <t>Baumaßnahmennummer, d.h. hbm-SAP Projektnummer nach dem Schema A.04nn.yynnnn (y=Jahr, n=Zahlenwert)</t>
  </si>
  <si>
    <t>Zweck des Variantenvergleichs</t>
  </si>
  <si>
    <t>1. Nachweis zur Einhaltung der Mehrkostengrenze von 10%</t>
  </si>
  <si>
    <t>Variantenvergleich Ausfüllhinweise</t>
  </si>
  <si>
    <t>Spalte 1</t>
  </si>
  <si>
    <t>Spalte 2</t>
  </si>
  <si>
    <t>Bei der Planungsvariante sind die Daten der Planung zu verwenden</t>
  </si>
  <si>
    <t>Spalte 3</t>
  </si>
  <si>
    <t>Bei Alternativ-Varianten sind die Daten der jeweiligen Planung zu verwenden</t>
  </si>
  <si>
    <t>bei Neubauten i.d.R.:</t>
  </si>
  <si>
    <t>bei Bestandsbauten i.d.R.:</t>
  </si>
  <si>
    <t>Hinweis</t>
  </si>
  <si>
    <t>Im ersten Blatt kann hier eine Alternativ-Variante dargestellt werden, die im Rahmen des Planungsprozesses untersucht wurde und auf die im Erläuterungsbericht der Bauunterlage Bezug genommen wird. (Eintrag: Alternativ-Variante x) Wurden weitere Alternativen untersucht die dargestellt werden sollen, sind mehrere Blätter (Dateien) zu verwenden. In Folgeblättern können Alternativen in Spalte 2 und 3 aufgeführt werden.</t>
  </si>
  <si>
    <t>alle Spalten</t>
  </si>
  <si>
    <t>Herstellkosten für die Planungsvariante, Ermittlung entsprechend der Planungstiefe der Leistungsphase.</t>
  </si>
  <si>
    <t xml:space="preserve">Herstellkosten für die Vergleichsvariante, Ermittlung ggf. durch Zu- und Abschläge auf die Planungsvariante. Wert für KG 700 kann aus Planungsvariante übernommen werden. </t>
  </si>
  <si>
    <t>Herstellkosten für Alternativ-Variante, Angaben wie im Planungsprozess zur Lösungsfindung vorliegend. 
KG700 kann aus Planungsvariante übernommen werden.</t>
  </si>
  <si>
    <t>E20 bis E25</t>
  </si>
  <si>
    <r>
      <rPr>
        <b/>
        <sz val="10"/>
        <color indexed="8"/>
        <rFont val="Arial"/>
        <family val="2"/>
      </rPr>
      <t>Variantenbezeichnung</t>
    </r>
    <r>
      <rPr>
        <sz val="10"/>
        <color indexed="8"/>
        <rFont val="Arial"/>
        <family val="2"/>
      </rPr>
      <t xml:space="preserve">, Hinweise zur Wahl der Varianten </t>
    </r>
  </si>
  <si>
    <r>
      <t>Wärmepreis in €/</t>
    </r>
    <r>
      <rPr>
        <b/>
        <sz val="10"/>
        <color indexed="8"/>
        <rFont val="Arial"/>
        <family val="2"/>
      </rPr>
      <t>M</t>
    </r>
    <r>
      <rPr>
        <sz val="10"/>
        <color indexed="8"/>
        <rFont val="Arial"/>
        <family val="2"/>
      </rPr>
      <t>Wh für Endenergie der Wärmequelle 1</t>
    </r>
  </si>
  <si>
    <r>
      <t xml:space="preserve">Endenergie in </t>
    </r>
    <r>
      <rPr>
        <b/>
        <sz val="10"/>
        <color indexed="8"/>
        <rFont val="Arial"/>
        <family val="2"/>
      </rPr>
      <t>M</t>
    </r>
    <r>
      <rPr>
        <sz val="10"/>
        <color indexed="8"/>
        <rFont val="Arial"/>
        <family val="2"/>
      </rPr>
      <t>Wh/a, die durch Wärmequelle 1 verbraucht wird.</t>
    </r>
  </si>
  <si>
    <t>E30 bis E33</t>
  </si>
  <si>
    <t>Sofern für die Wärmeversorgung ein zweiter Energieträger eingesetzt wird, können hier Angaben entsprechend Zeilen E26 bis E29 zur Wärmequelle 2 gemacht werden.</t>
  </si>
  <si>
    <t>Wärmequelle 2, Emissionfaktor WQ2, Wärmepreis 2, Deckungsanteil Quelle 2</t>
  </si>
  <si>
    <t>Emissionsfaktor Strom</t>
  </si>
  <si>
    <t>Aktueller Srompreis der Abnahmestelle</t>
  </si>
  <si>
    <t>Laufzeit feste Vergütung</t>
  </si>
  <si>
    <t>Eingabe nur erforderlich, falls in den Varianten verschiedene Wasserverbräuche oder -kosten auftreten</t>
  </si>
  <si>
    <t>Eingabe nur erforderlich, falls in den Varianten verschiedene Abwassermengen oder - kosten auftreten</t>
  </si>
  <si>
    <t>Eingabe, falls in den Varianten unterschiedliche Kosten auftreten</t>
  </si>
  <si>
    <t>Betrachtungszeit</t>
  </si>
  <si>
    <r>
      <rPr>
        <b/>
        <sz val="10"/>
        <color indexed="8"/>
        <rFont val="Arial"/>
        <family val="2"/>
      </rPr>
      <t>Nutzenergiebedarf Wärme</t>
    </r>
    <r>
      <rPr>
        <sz val="10"/>
        <color indexed="8"/>
        <rFont val="Arial"/>
        <family val="2"/>
      </rPr>
      <t xml:space="preserve"> (Angaben in </t>
    </r>
    <r>
      <rPr>
        <b/>
        <sz val="10"/>
        <color indexed="8"/>
        <rFont val="Arial"/>
        <family val="2"/>
      </rPr>
      <t>M</t>
    </r>
    <r>
      <rPr>
        <sz val="10"/>
        <color indexed="8"/>
        <rFont val="Arial"/>
        <family val="2"/>
      </rPr>
      <t>Wh/a)</t>
    </r>
  </si>
  <si>
    <r>
      <t xml:space="preserve">Die Eingaben und die berechneten Werte werden in das Blatt "Variantenvergleich" übertragen. 
Die Berechnungen selbst werden z.T. auf separaten Berechnungsblättern durchgeführt. 
</t>
    </r>
    <r>
      <rPr>
        <b/>
        <sz val="10"/>
        <color indexed="8"/>
        <rFont val="Arial"/>
        <family val="2"/>
      </rPr>
      <t>Als Dokumentation sind nur die Ausdrucke der Arbeitsblätter "Eingabe" und "Variantenvergleich" erforderlich</t>
    </r>
    <r>
      <rPr>
        <sz val="10"/>
        <color indexed="8"/>
        <rFont val="Arial"/>
        <family val="2"/>
      </rPr>
      <t>.</t>
    </r>
  </si>
  <si>
    <r>
      <rPr>
        <b/>
        <sz val="10"/>
        <color indexed="8"/>
        <rFont val="Arial"/>
        <family val="2"/>
      </rPr>
      <t xml:space="preserve">Gemeinsame Randbedingungen
</t>
    </r>
    <r>
      <rPr>
        <sz val="10"/>
        <color indexed="8"/>
        <rFont val="Arial"/>
        <family val="2"/>
      </rPr>
      <t xml:space="preserve">Der Block enthält die gemeinsamen Ansätze für die Wirtschaftlichkeitsberechnungen des Variantenvergleichs. </t>
    </r>
  </si>
  <si>
    <t>Beschreibung der Wärmequelle (z.B. Gas, Heizöl, Fernwärme, Pellets, Wärmepumpe)</t>
  </si>
  <si>
    <t xml:space="preserve">Emissionsfaktor Wärmequelle 1 </t>
  </si>
  <si>
    <r>
      <t>Herstellkosten:</t>
    </r>
    <r>
      <rPr>
        <b/>
        <sz val="10"/>
        <color rgb="FFFF0000"/>
        <rFont val="Arial"/>
        <family val="2"/>
      </rPr>
      <t xml:space="preserve"> </t>
    </r>
    <r>
      <rPr>
        <sz val="10"/>
        <rFont val="Arial"/>
        <family val="2"/>
      </rPr>
      <t>Übertrag aus ES-Bau, Muster 6</t>
    </r>
  </si>
  <si>
    <t>Ermittelter Strombedarf ohne Strom für Wärmeerzeugung. 
Strom für Wärmeerzeugung ist in den Zeilen E26 bis E33 zu berücksichtigen</t>
  </si>
  <si>
    <t>Jahresmenge der Eigenerzeugung</t>
  </si>
  <si>
    <r>
      <t xml:space="preserve">Primärenergiebedarf
</t>
    </r>
    <r>
      <rPr>
        <b/>
        <sz val="10"/>
        <rFont val="Arial"/>
        <family val="2"/>
      </rPr>
      <t>Achtung! Alle energiebezogenen Werte sind mit der Bezugsgröße</t>
    </r>
    <r>
      <rPr>
        <b/>
        <sz val="10"/>
        <color rgb="FFFF0000"/>
        <rFont val="Arial"/>
        <family val="2"/>
      </rPr>
      <t xml:space="preserve"> </t>
    </r>
    <r>
      <rPr>
        <b/>
        <sz val="10"/>
        <rFont val="Arial"/>
        <family val="2"/>
      </rPr>
      <t>MWh/a einzugeben!</t>
    </r>
  </si>
  <si>
    <r>
      <t xml:space="preserve">Energie- und Wasserbedarf im ersten Jahr
</t>
    </r>
    <r>
      <rPr>
        <b/>
        <sz val="10"/>
        <rFont val="Arial"/>
        <family val="2"/>
      </rPr>
      <t>Achtung! Alle energiebezogenen Werte sind mit der Bezugsgröße MWh einzugeben!</t>
    </r>
  </si>
  <si>
    <r>
      <rPr>
        <b/>
        <sz val="10"/>
        <color indexed="8"/>
        <rFont val="Arial"/>
        <family val="2"/>
      </rPr>
      <t>Variantenspezifische Randbedingungen:</t>
    </r>
    <r>
      <rPr>
        <sz val="10"/>
        <color indexed="8"/>
        <rFont val="Arial"/>
        <family val="2"/>
      </rPr>
      <t xml:space="preserve"> 
Der Block enthält für jede Variante die spezifischen Ansätze. 
Die Herleitung dieser Ansätze ist für die Varianten im Erläuterungsbericht separat darzustellen.
Werden mehr als drei Varianten untersucht, sind mehrere Arbeitsmappen (Dateien) Variantenvergleich zu verwenden. In diesem Fall kann die Nummer der Varianten im Eingabeblatt (E14) angepasst werden. Sofern mehrere Arbeitsmappen verwendet werden, ist darauf zu achten, dass ein durchgängiger Vergleich der Varianten möglich íst. Das kann z.B. erreicht werden, indem jeweils die Vergleichsvariante als Basis für alle Arbeitsmappen verwendet wird.</t>
    </r>
  </si>
  <si>
    <t>E09</t>
  </si>
  <si>
    <t>E03</t>
  </si>
  <si>
    <t>E02</t>
  </si>
  <si>
    <t>E01</t>
  </si>
  <si>
    <r>
      <rPr>
        <b/>
        <sz val="10"/>
        <color indexed="8"/>
        <rFont val="Arial"/>
        <family val="2"/>
      </rPr>
      <t xml:space="preserve">Variante </t>
    </r>
    <r>
      <rPr>
        <sz val="10"/>
        <color indexed="8"/>
        <rFont val="Arial"/>
        <family val="2"/>
      </rPr>
      <t>(Nr.):
hier ist die laufende Nummer der Variante einzutragen. Sofern mehrere Blätter für den Variantenvergleich (Dateien) angelegt werden, können weitere Alternativ-Varianten aufsteigend nummeriert werden.</t>
    </r>
  </si>
  <si>
    <t>E04</t>
  </si>
  <si>
    <t>E05</t>
  </si>
  <si>
    <t>E06</t>
  </si>
  <si>
    <t>E07</t>
  </si>
  <si>
    <t>E08</t>
  </si>
  <si>
    <t>Neubau Büro- und Verwaltungsgebäude</t>
  </si>
  <si>
    <t>Auswahlmenüs Eingabeblatt</t>
  </si>
  <si>
    <t>Bestandsgebäude Büro- und Verwaltung</t>
  </si>
  <si>
    <t>sonstiges Bestandsgebäude</t>
  </si>
  <si>
    <t>Neubau sonstiges Gebäude</t>
  </si>
  <si>
    <t>A.04nn.yynnnn</t>
  </si>
  <si>
    <t>Anklicken öffnet ein Auswahlmenü</t>
  </si>
  <si>
    <t xml:space="preserve">
</t>
  </si>
  <si>
    <t>Ist-Bestand</t>
  </si>
  <si>
    <r>
      <t>Hier können zur Dokumentation des Bestandes und Darstellung des Einsparpotenzials  die Energiebedarfswerte eingetragen werden, die sich aus der Berechnung des Energie</t>
    </r>
    <r>
      <rPr>
        <b/>
        <sz val="10"/>
        <color indexed="8"/>
        <rFont val="Arial"/>
        <family val="2"/>
      </rPr>
      <t>bedarfs</t>
    </r>
    <r>
      <rPr>
        <sz val="10"/>
        <color indexed="8"/>
        <rFont val="Arial"/>
        <family val="2"/>
      </rPr>
      <t xml:space="preserve"> für den Bestand ergeben. (Eintrag: Ist-Bestand)
</t>
    </r>
  </si>
  <si>
    <r>
      <t xml:space="preserve">Die Angaben für die gemeinsamen Randbedingungen müssen nicht projektspezifisch angepasst werden, sondern </t>
    </r>
    <r>
      <rPr>
        <sz val="10"/>
        <rFont val="Arial"/>
        <family val="2"/>
      </rPr>
      <t>sollen</t>
    </r>
    <r>
      <rPr>
        <sz val="10"/>
        <color indexed="8"/>
        <rFont val="Arial"/>
        <family val="2"/>
      </rPr>
      <t xml:space="preserve"> im Regelfall unverändert übernommen werden. 
Der Variantenvergleich dient der Gegenüberstellung verschiedener Varianten nach gleichen Berechnungsansätzen.</t>
    </r>
  </si>
  <si>
    <t>Einzelkosten sind separat zu ermitteln. Eingabe nur erforderlich, falls in den Varianten unterschiedliche Kosten auftreten.
Bei Sanierungen sind nur die Wartungs- und Betriebskosten für die technischen Anlagen einzutragen.</t>
  </si>
  <si>
    <t>Flächendaten / Anforderungswert nach EnEV</t>
  </si>
  <si>
    <t>Emissionsfaktor für die Endenergie der Wärmequelle 1. 
Es sollen die Emissionsfaktoren für typische Anwendungsfälle im Arbeitsblatt "Std_Emissionsfaktoren" verwendet werden. Sofern für Fernwärme Angaben des Versorgers vorliegen, sind diese einzugeben.</t>
  </si>
  <si>
    <t>Es soll der Emissionsfaktor Strom, Strommix Deutschland (siehe Arbeitsblatt "Std_Emissionsfaktoren") verwendet werden</t>
  </si>
  <si>
    <t>PE-Bedarf Referenzgebäude zulässig</t>
  </si>
  <si>
    <t>Summen Annuität</t>
  </si>
  <si>
    <t>Summen Barwert</t>
  </si>
  <si>
    <t>Variantenvergleich Hessisches Modell Ergebnisblatt</t>
  </si>
  <si>
    <t>7.2</t>
  </si>
  <si>
    <r>
      <t>Die Vergütung Eigenerzeugung wird für die Dauer der eingegeben Laufzeit</t>
    </r>
    <r>
      <rPr>
        <b/>
        <sz val="10"/>
        <color indexed="8"/>
        <rFont val="Arial"/>
        <family val="2"/>
      </rPr>
      <t xml:space="preserve"> konstant </t>
    </r>
    <r>
      <rPr>
        <sz val="10"/>
        <color indexed="8"/>
        <rFont val="Arial"/>
        <family val="2"/>
      </rPr>
      <t xml:space="preserve">berücksichtigt. 
Nach Ablauf der hier angegebenen Laufzeit wird mit dem Strompreis für den Strombezug mit Preissteigerung gerechnet. 
Wird die Laufzeit zu Null gesetzt, so wird ausschließlich mit dem Strompreis für den Strombezug gerechnet und die Preissteigerung des Stroms mit berücksichtigt.
In erster Näherung kann damit die Einsparung beim Stromeinkauf berücksichtigt werden, die durch selbst erzeugten Strom erreicht wird. 
Wenn die Vergütung für die Eigenerzeugung nicht konstant ist und vom Strompreis für den Strombezug abweicht, dann muss in einer Nebenrechnung der konstante Jahreswert berechnet werden, der in Zelle E37 einzugeben ist.
</t>
    </r>
  </si>
  <si>
    <r>
      <t>Die Berücksichtigung einer eigenen Energieerzeugung ist in den Zeilen  "Vergütung Eigenerzeugung" bis "Menge Eigenerzeugung" möglich. Dabei kann in der Zeile "Vergütung Eigenerzeugung" eine</t>
    </r>
    <r>
      <rPr>
        <b/>
        <sz val="10"/>
        <color indexed="8"/>
        <rFont val="Arial"/>
        <family val="2"/>
      </rPr>
      <t xml:space="preserve"> konstante </t>
    </r>
    <r>
      <rPr>
        <sz val="10"/>
        <color indexed="8"/>
        <rFont val="Arial"/>
        <family val="2"/>
      </rPr>
      <t>Einspeisevergütung für eine eingegebene Laufzeit ("Laufzeit feste Vergütung") eingegeben werden. Typischer Anwendungsfall ist Fotovoltaik.
Wichtig für BHKW und andere Erzeugung mit variablen Vergütungen:
Es ist möglich die monetäre Vergütung als „Ertrag“ in die Wirtschaftlichkeitsbetrachtung anzurechnen. Am Beispiel einer BHKW-Anlage sind das in Summe die Wärmegutschrift, die vermiedenen Strombezugskosten, die Mineralölsteuer-erstattung, die Erlöse aus dem KWK-Zuschlag (gem. KWK-Gesetz 2012), die vermiedenen Netznutzungskosten und wenn nicht der Strom zu 100 % selbst verbraucht wird, die Einspeisevergütung gem. EEX Baseload.
Wenn die Vergütung nicht konstant ist, dann muss in einer Nebenrechnung der konstante Wert ermittelt werden, der in Zelle E37 einzugeben ist.</t>
    </r>
  </si>
  <si>
    <t>Anregungen und Problemberichte können gerichtet werden an:
Landesbetrieb
Bau und Immobilien Hessen
Abraham-Lincoln-Straße 38 - 42 
65189 Wiesbaden
Tel.:     0611 89051-0
e-mail: Info.Zentrale@lbih.hessen.de</t>
  </si>
  <si>
    <t>Kontakt für Anregungen und Problemberichte siehe Arbeitsblatt "Ausfüllhinweise"</t>
  </si>
  <si>
    <t>Alternativvariante</t>
  </si>
  <si>
    <t>Auswahlmenü Vergleichsvariante</t>
  </si>
  <si>
    <t>Auswahlmenü Planungsvariante</t>
  </si>
  <si>
    <t>Auswahlmenü Alternativvariante</t>
  </si>
  <si>
    <t>Passivhaus</t>
  </si>
  <si>
    <t>Plus-Energiehaus</t>
  </si>
  <si>
    <t>GEG -60%</t>
  </si>
  <si>
    <t>Version 3 vom 17.03.2021:</t>
  </si>
  <si>
    <t>XX.XX.2021</t>
  </si>
  <si>
    <t>Nettogrundfläche nach GEG</t>
  </si>
  <si>
    <t>GEG -50%</t>
  </si>
  <si>
    <t>GEG -XX%</t>
  </si>
  <si>
    <t>Aufsteller- /in (Eingabedaten)</t>
  </si>
  <si>
    <t xml:space="preserve">Fernwärme Mix HKW </t>
  </si>
  <si>
    <r>
      <rPr>
        <sz val="10"/>
        <rFont val="Arial"/>
        <family val="2"/>
      </rPr>
      <t>Angaben aus CO</t>
    </r>
    <r>
      <rPr>
        <vertAlign val="subscript"/>
        <sz val="10"/>
        <rFont val="Arial"/>
        <family val="2"/>
      </rPr>
      <t>2</t>
    </r>
    <r>
      <rPr>
        <sz val="10"/>
        <rFont val="Arial"/>
        <family val="2"/>
      </rPr>
      <t>-Bilanz 2019 der Landesverwaltung Hessen</t>
    </r>
  </si>
  <si>
    <t>Standard Emissionsfaktoren ohne Vorkette</t>
  </si>
  <si>
    <t>Rechenblatt aus Version 2d neu aufgesetzt</t>
  </si>
  <si>
    <t>Unterschreitung PE-Bedarf</t>
  </si>
  <si>
    <t>Der Variantenvergleich dient zunächst dem Nachweis welche Mehrkosten durch die energetisch verbesserte Variante gegenüber einer Ausführung nach jeweils gültigen gesetzlichen Mindestanforderungen gemäß GEG verursacht werden.</t>
  </si>
  <si>
    <r>
      <t>2. Wirtschaftlichkeitsvergleich und Vergleich der CO</t>
    </r>
    <r>
      <rPr>
        <b/>
        <vertAlign val="subscript"/>
        <sz val="10"/>
        <color indexed="8"/>
        <rFont val="Arial"/>
        <family val="2"/>
      </rPr>
      <t>2</t>
    </r>
    <r>
      <rPr>
        <b/>
        <sz val="10"/>
        <color indexed="8"/>
        <rFont val="Arial"/>
        <family val="2"/>
      </rPr>
      <t>e-Emissionen der Varianten</t>
    </r>
  </si>
  <si>
    <r>
      <t>Mit dem Variantenvergleich werden Daten berechnet die im Bedarfsfall für einen groben Wirtschaftlichkeitsvergleich der Varianten und für den Vergleich der Treibhausgasemissionen (CO</t>
    </r>
    <r>
      <rPr>
        <vertAlign val="subscript"/>
        <sz val="10"/>
        <color indexed="8"/>
        <rFont val="Arial"/>
        <family val="2"/>
      </rPr>
      <t>2</t>
    </r>
    <r>
      <rPr>
        <sz val="10"/>
        <color indexed="8"/>
        <rFont val="Arial"/>
        <family val="2"/>
      </rPr>
      <t>e) herangezogen werden können.</t>
    </r>
  </si>
  <si>
    <r>
      <t>CO</t>
    </r>
    <r>
      <rPr>
        <b/>
        <vertAlign val="subscript"/>
        <sz val="12"/>
        <rFont val="Arial"/>
        <family val="2"/>
      </rPr>
      <t>²</t>
    </r>
    <r>
      <rPr>
        <b/>
        <sz val="8"/>
        <rFont val="Arial"/>
        <family val="2"/>
      </rPr>
      <t>e</t>
    </r>
    <r>
      <rPr>
        <b/>
        <vertAlign val="subscript"/>
        <sz val="8"/>
        <rFont val="Arial"/>
        <family val="2"/>
      </rPr>
      <t xml:space="preserve"> </t>
    </r>
    <r>
      <rPr>
        <b/>
        <sz val="8"/>
        <rFont val="Arial"/>
        <family val="2"/>
      </rPr>
      <t>Emissionen</t>
    </r>
  </si>
  <si>
    <t>CO²e Emissionen  [t/a]</t>
  </si>
  <si>
    <t>CO²e Vermeidungskosten</t>
  </si>
  <si>
    <r>
      <rPr>
        <b/>
        <sz val="10"/>
        <color indexed="8"/>
        <rFont val="Arial"/>
        <family val="2"/>
      </rPr>
      <t xml:space="preserve">Projektdaten
</t>
    </r>
    <r>
      <rPr>
        <sz val="10"/>
        <color indexed="8"/>
        <rFont val="Arial"/>
        <family val="2"/>
      </rPr>
      <t xml:space="preserve">Der Block dient zur Eingabe der Projektdaten. </t>
    </r>
  </si>
  <si>
    <t>Das Tabellenblatt "Eingabe" ist in vier Hauptblöcke gegliedert:</t>
  </si>
  <si>
    <t>Nutzung: Es ist anzugeben, ob es sich um Büro- und Verwaltungsgebäude oder eine sonstige Nutzung im Sinne des Kabinettsbeschlusses handelt und ob ein Neubau oder eine energetische Sanierung vorliegt.
(z.B. Neubau Büro- und Verwaltungsgebäude oder Sanierung Büro- und Verwaltungsgebäude etc.)</t>
  </si>
  <si>
    <r>
      <rPr>
        <b/>
        <sz val="10"/>
        <color indexed="8"/>
        <rFont val="Arial"/>
        <family val="2"/>
      </rPr>
      <t>Aufsteller- / in (Eingabedaten)</t>
    </r>
    <r>
      <rPr>
        <sz val="10"/>
        <color indexed="8"/>
        <rFont val="Arial"/>
        <family val="2"/>
      </rPr>
      <t xml:space="preserve">
Der Block enthält die Kontakt-Daten der Person, die Rückfragen zu Eingabedaten beantworten kann. 
Das Feld Bearbeitungsstand ist mit dem Bearbeitungsdatum auszufüllen.</t>
    </r>
  </si>
  <si>
    <t>Name</t>
  </si>
  <si>
    <t>Funktion</t>
  </si>
  <si>
    <r>
      <rPr>
        <b/>
        <sz val="10"/>
        <color indexed="8"/>
        <rFont val="Arial"/>
        <family val="2"/>
      </rPr>
      <t>Flächendaten</t>
    </r>
    <r>
      <rPr>
        <sz val="10"/>
        <color indexed="8"/>
        <rFont val="Arial"/>
        <family val="2"/>
      </rPr>
      <t xml:space="preserve">
Die Nettogrundfläche gemäß GEG kann z.B. aus der Energiebedarfsberechnung übernommen werden; sie wird für flächenbezogene Auswertungen verwendet.
</t>
    </r>
    <r>
      <rPr>
        <b/>
        <sz val="10"/>
        <color indexed="8"/>
        <rFont val="Arial"/>
        <family val="2"/>
      </rPr>
      <t>Anforderungswert nach GEG</t>
    </r>
    <r>
      <rPr>
        <sz val="10"/>
        <color indexed="8"/>
        <rFont val="Arial"/>
        <family val="2"/>
      </rPr>
      <t xml:space="preserve">
zulässiger Primärenergiebedarf nach GEG-Berechnung (Anforderung Neubau) wird für die Berechnung der Unterschreitung des Primärenergiebedarfs der jeweiligen Variante benötigt (0.3 Unterschreitung PE)</t>
    </r>
  </si>
  <si>
    <t xml:space="preserve">Es ist die Variante einzutragen, die die Anforderungen gemäß GEG an den Primärenergiebedarf für Neubauten gerade einhält (Eintrag: Vergleichsvariante). </t>
  </si>
  <si>
    <t>Im ersten Blatt ist die Variante einzutragen, die zur Ausführung kommen soll (Eintrag: Planungsvariante). Werden mehrere Blätter zur Darstellung von Alternativ-Varianten vewendet, können hier weitere Alternativ-Varianten eingetragen werden. 
Zur Ermittlung der erforderlichen Angaben bietet es sich an, die Planungsvariante die anhand voran gegangener Untersuchungen von alternativen Lösungsmöglichkeiten für die Ausführung ausgewählt wurde, planerisch bis zum erforderlichen Detaillierungsgrad duchzuarbeiten und die Daten für die Vergleichsvariante durch entsprechende Abschläge bei den Qualitäten von Gebäudehülle und Anlagentechnik kostenmäßig zu erfassen. Die Energiedaten der Vergleichsvariante ergeben sich bei der GEG-Berechnung aus den Daten des Referenzgebäudes gemäß DIN V 18599.</t>
  </si>
  <si>
    <t>Die Variante, die die Anforderungen gemäß GEG für Bestandsgebäude gerade einhält (Vergleichsvariante).</t>
  </si>
  <si>
    <t xml:space="preserve">Die Variante die zur Ausführung kommen soll (Planungsvariante). Bei energetischen (Grund-) Sanierungen im Bestand hessischer Landesbauten ist das eine Variante mit einer energetischen Qualität, die den Anforderungen des GEG für Neubauten entspricht. (Planungsvariante)
</t>
  </si>
  <si>
    <r>
      <rPr>
        <b/>
        <sz val="10"/>
        <color indexed="8"/>
        <rFont val="Arial"/>
        <family val="2"/>
      </rPr>
      <t>Energetische Einordnung:</t>
    </r>
    <r>
      <rPr>
        <sz val="10"/>
        <color indexed="8"/>
        <rFont val="Arial"/>
        <family val="2"/>
      </rPr>
      <t xml:space="preserve">
Hinweis: Die anzugebende Unter- oder Überschreitung der GEG-Anforderungen bezieht sich auf den Anforderungswert des Primärenergiebedarfs, der sich aus dem Referenzgebäude ergibt.</t>
    </r>
  </si>
  <si>
    <t>Eintrag: GEG</t>
  </si>
  <si>
    <r>
      <t>Eintrag: GEG - 45 %. Dabei wird die Unterschreitung gemäß Kabinettsbeschluss CO</t>
    </r>
    <r>
      <rPr>
        <vertAlign val="subscript"/>
        <sz val="10"/>
        <color indexed="8"/>
        <rFont val="Arial"/>
        <family val="2"/>
      </rPr>
      <t>2</t>
    </r>
    <r>
      <rPr>
        <sz val="10"/>
        <color indexed="8"/>
        <rFont val="Arial"/>
        <family val="2"/>
      </rPr>
      <t>-neutrale Landesverwaltung angegeben.</t>
    </r>
  </si>
  <si>
    <t>Eintrag: z.B. GEG - 60 % für die Alternativ-Variante, ggf. Angabe besonderer Merkmale wie z.B. Passivhaus, Plus-Energiehaus, usw.</t>
  </si>
  <si>
    <r>
      <t>Bei energetischer Sanierung gelten die Anforderungen</t>
    </r>
    <r>
      <rPr>
        <sz val="10"/>
        <rFont val="Arial"/>
        <family val="2"/>
      </rPr>
      <t xml:space="preserve"> für geänderte Gebäude</t>
    </r>
    <r>
      <rPr>
        <sz val="10"/>
        <color indexed="8"/>
        <rFont val="Arial"/>
        <family val="2"/>
      </rPr>
      <t xml:space="preserve"> nach GEG als Vergleichsvariante (Eintrag z.B.: GEG-Neu + 40%) .
Bei Anwendung des Bauteilverfahrens gelten die Anforderungen des GEG an erneuerte oder ersetzte Bauteile als Vergleichsvariante, d.h. z.B. sind die Werte gemäß GEG, Anlage 3 zu Grunde zu legen (Eintrag z.B:. Bauteilverfahren GEG).</t>
    </r>
  </si>
  <si>
    <t>GEG Neu</t>
  </si>
  <si>
    <t>GEG Bestand</t>
  </si>
  <si>
    <t>Bei energetischer Sanierung gelten die Anforderungen für Neubauten gemäß GEG als Planungsvariante (Eintrag z.B.: GEG Neu).
Bei Anwendung des Bauteilverfahrens sind Bauteilqualitäten anzustreben, die den Vorgaben des Kabinettsbeschlusses an Neubauten entsprechen, d.h. erneuerte oder ersetzte Bauteile sollen in der Planungsvariante Wärmedurchgangkoeffizienten von 50% der im GEG genannten Werte haben. Ausnahmen sind z.B. aus bauphysikalischen Gründen möglich. Der Nachweis kann mit dem Excel-Tool GEG-50_Huelle_Rechenblatt erfolgen (Eintrag z.B. Bauteilverfahren GEG).</t>
  </si>
  <si>
    <r>
      <t>Bei Energetischer Sanierung</t>
    </r>
    <r>
      <rPr>
        <sz val="10"/>
        <rFont val="Arial"/>
        <family val="2"/>
      </rPr>
      <t xml:space="preserve"> Angabe des Ist-Zustandes</t>
    </r>
    <r>
      <rPr>
        <sz val="10"/>
        <color indexed="8"/>
        <rFont val="Arial"/>
        <family val="2"/>
      </rPr>
      <t xml:space="preserve"> (Eintrag z.B. Ist-Bestand).
Bei Anwendung des Bauteilverfahrens (Eintrag z.B. Bauteilverfahren GEG). 
Alternativ-Varianten ggf. auf zusätzlichen Blättern in den Spalten 2 und 3 aufführen. Die Einträge in E16 sind dann sinngemäß anzupassen.</t>
    </r>
  </si>
  <si>
    <r>
      <rPr>
        <b/>
        <sz val="10"/>
        <color indexed="8"/>
        <rFont val="Arial"/>
        <family val="2"/>
      </rPr>
      <t>Qualität Gebäudehülle:</t>
    </r>
    <r>
      <rPr>
        <sz val="10"/>
        <color indexed="8"/>
        <rFont val="Arial"/>
        <family val="2"/>
      </rPr>
      <t xml:space="preserve">
Die Unterschreitung der Anforderungen ist i.d.R. als positiver Prozent-Wert einzugeben. Die überschlägige Berechnung kann mit dem Excel-Tool GEG-50_Huelle_Rechenblatt erfolgen.
Bei Neubauten i.d.R.
</t>
    </r>
  </si>
  <si>
    <t>Bei der Vergleichsvariante ist bei Neubauten eine Gebäudehülle anzugeben, die in Verbindung mit der Anlagentechnik die Erfüllung der Anforderungen an den Primärenergiebedarf gemäß GEG gewährleistet. Mindestanforderung an die Gebäudehülle nach GEG sind die in der Anlage zum GEG genannten maximalen U-Werte für Bauteile. Bei entsprechend effizienter Anlagentechnik kann es ausreichen, für die Vergleichsvariante diese Maximalwerte für die Gebäudehülle zu übernehmen. 
Bei einer Anlagentechnik auf dem Effizienzniveau des Referenzgebäudes können die Bauteilqualitäten des Referenzgebäudes bei der Vergleichsvariante eingesetzt werden. 
Zur Ermittlung der Angaben für die Vergleichsvariante sollte der Ansatz gewählt werden, der sich mit geringst möglichem Aufwand von der Planungsvariante ableiten lässt.</t>
  </si>
  <si>
    <t>Bei der energetischen Sanierung und bei der Erneuerung, dem Ersatz oder dem erstmaligen Einbau von Bauteilen sind für hessische Landesgebäude Qualitäten anzustreben, die den Vorgaben des Kabinettsbeschlusses an Neubauten entsprechen. 
Erneuerte oder ersetzte Bauteile sollen in der Planungsvariante im Mittel Wärmedurchgangskoeffizienten von 50% der in GEG, Anhang 3 genannten Werte haben. Ausnahmen sind aus z.B. bauphysikalischen Gründen möglich. Der Nachweis kann mit dem Excel-Tool GEG-50_Huelle_Rechenblatt erfolgen.</t>
  </si>
  <si>
    <r>
      <t>Bei Energetischer Sanierung</t>
    </r>
    <r>
      <rPr>
        <sz val="10"/>
        <rFont val="Arial"/>
        <family val="2"/>
      </rPr>
      <t xml:space="preserve"> Angabe des Ist-Zustandes</t>
    </r>
    <r>
      <rPr>
        <sz val="10"/>
        <color indexed="8"/>
        <rFont val="Arial"/>
        <family val="2"/>
      </rPr>
      <t xml:space="preserve"> (Eintrag z.B. Ist-Bestand).
Bei Anwendung des Bauteilverfahrens Eintrag z.B. GEG Neu + nn% oder GEG Bestand + nn%. 
</t>
    </r>
  </si>
  <si>
    <r>
      <t xml:space="preserve">Primärenergiebedarf der Alternativ-Variante (GEG-Berechnung), Achtung! </t>
    </r>
    <r>
      <rPr>
        <b/>
        <sz val="10"/>
        <color indexed="8"/>
        <rFont val="Arial"/>
        <family val="2"/>
      </rPr>
      <t>M</t>
    </r>
    <r>
      <rPr>
        <sz val="10"/>
        <color indexed="8"/>
        <rFont val="Arial"/>
        <family val="2"/>
      </rPr>
      <t>Wh/a</t>
    </r>
  </si>
  <si>
    <r>
      <t xml:space="preserve">Primärenergiebedarf des Referenzgebäudes nach GEG (GEG-Berechnung), Achtung! </t>
    </r>
    <r>
      <rPr>
        <b/>
        <sz val="10"/>
        <color indexed="8"/>
        <rFont val="Arial"/>
        <family val="2"/>
      </rPr>
      <t>M</t>
    </r>
    <r>
      <rPr>
        <sz val="10"/>
        <color indexed="8"/>
        <rFont val="Arial"/>
        <family val="2"/>
      </rPr>
      <t>Wh/a</t>
    </r>
  </si>
  <si>
    <r>
      <t xml:space="preserve">jeweiliger </t>
    </r>
    <r>
      <rPr>
        <b/>
        <sz val="10"/>
        <color indexed="8"/>
        <rFont val="Arial"/>
        <family val="2"/>
      </rPr>
      <t>Nutz</t>
    </r>
    <r>
      <rPr>
        <sz val="10"/>
        <color indexed="8"/>
        <rFont val="Arial"/>
        <family val="2"/>
      </rPr>
      <t xml:space="preserve">energiebedarf für </t>
    </r>
    <r>
      <rPr>
        <b/>
        <sz val="10"/>
        <color indexed="8"/>
        <rFont val="Arial"/>
        <family val="2"/>
      </rPr>
      <t xml:space="preserve">Wärme </t>
    </r>
    <r>
      <rPr>
        <sz val="10"/>
        <color indexed="8"/>
        <rFont val="Arial"/>
        <family val="2"/>
      </rPr>
      <t>lt. GEG-Berechnung</t>
    </r>
  </si>
  <si>
    <r>
      <t xml:space="preserve">Primärenergiebedarf der Planungsvariante (GEG-Berechnung), Achtung! </t>
    </r>
    <r>
      <rPr>
        <b/>
        <sz val="10"/>
        <color indexed="8"/>
        <rFont val="Arial"/>
        <family val="2"/>
      </rPr>
      <t>M</t>
    </r>
    <r>
      <rPr>
        <sz val="10"/>
        <color indexed="8"/>
        <rFont val="Arial"/>
        <family val="2"/>
      </rPr>
      <t>Wh/a</t>
    </r>
  </si>
  <si>
    <t xml:space="preserve">Bei energetischen Sanierungen werden im Verlauf des Planungsprozesses von der Bestandsaufnahme über die nach GEG zulässige Variante bis hin zur Planungsvariante nach GEG Neubaustandard die erforderlichen Daten für die drei Varianten ohnehin erarbeitet und können jeweils in den Variantenvergleich einfließen.
</t>
  </si>
  <si>
    <t>Bei energetischer Sanierung gelten die Anforderungen für gänderte Gebäude nach GEG als Vergleichsvariante. 
Die Anforderungen gelten für Nichtwohngebäude als erfüllt, wenn die Höchstwerte der mittleren Wärmedurchgangskoeffizienten der wärmeübertragenden Umfassungsfläche nach GEG, Anhang 3 um nicht mehr als 40 % überschritten werden (und gleichzeitig der Primärenergiebedarf den des Referenzgebäudes um nicht mehr als 40% überschreitet). Die Vergleichsvariante für die Gebäudehülle ist in diesem Fall gültige GEG Anlage 3 + 40%. Zu berücksichtigen ist , das bei Bestandsgebäuden die Höchstwerte der mittleren Wärmedurchgangskoeffizienten der wärmeübertragenden Umfassungsfläche um 25 Prozent überschritten werden dürfen. Dies entspricht einem Abmilderungsfaktor von 1,25 (Bsp. NWG Opake Bauteile -&gt; 0,28 x 1,25 x 1,4 = 0,49 -&gt; entspricht maximal möglichem mittleren U-Wert im Sinne des GEG für diese Bauteilgruppe).
Der Nachweis für den Variantenvergleich kann mit den Excel-Tool GEG-50_Huelle_Rechenblatt erfolgen oder mit den Daten aus dem öffentlich-rechtlichen Nachweis geführt werden.
Bei Anwendung des Bauteilverfahrens gelten die Anforderungen des GEG an erneuerte oder ersetzte Bauteile als Vergleichsvariante.</t>
  </si>
  <si>
    <t>Version 3 vom 29.03.2021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</si>
</sst>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0.00\ &quot;€&quot;;[Red]\-#,##0.00\ &quot;€&quot;"/>
    <numFmt numFmtId="44" formatCode="_-* #,##0.00\ &quot;€&quot;_-;\-* #,##0.00\ &quot;€&quot;_-;_-* &quot;-&quot;??\ &quot;€&quot;_-;_-@_-"/>
    <numFmt numFmtId="164" formatCode="_-* #,##0.00\ _€_-;\-* #,##0.00\ _€_-;_-* &quot;-&quot;??\ _€_-;_-@_-"/>
    <numFmt numFmtId="165" formatCode="0.000%"/>
    <numFmt numFmtId="166" formatCode="0.0"/>
    <numFmt numFmtId="167" formatCode="#,##0.000"/>
    <numFmt numFmtId="168" formatCode="0.000000000"/>
    <numFmt numFmtId="169" formatCode="_-\ #,##0.00\ &quot;€&quot;&quot; / t Kosten      &quot;;_-\ ###0.00\ &quot;€&quot;&quot; / t Gutschrift   &quot;_-;_-* &quot;-&quot;??\ &quot;€&quot;_-;_-@_-"/>
    <numFmt numFmtId="170" formatCode="#,##0.00&quot; kWh/m²a&quot;;\-#,##0.00&quot; kWh/m²a&quot;"/>
    <numFmt numFmtId="171" formatCode="#,##0.000&quot; MWh/a&quot;;\-#,##0.000&quot; MWh/a&quot;"/>
  </numFmts>
  <fonts count="84" x14ac:knownFonts="1">
    <font>
      <sz val="11"/>
      <color theme="1"/>
      <name val="Calibri"/>
      <family val="2"/>
      <scheme val="minor"/>
    </font>
    <font>
      <sz val="10"/>
      <color theme="1"/>
      <name val="Arial"/>
      <family val="2"/>
    </font>
    <font>
      <sz val="11"/>
      <color indexed="8"/>
      <name val="Calibri"/>
      <family val="2"/>
    </font>
    <font>
      <b/>
      <sz val="10"/>
      <name val="Arial"/>
      <family val="2"/>
    </font>
    <font>
      <sz val="10"/>
      <name val="Arial"/>
      <family val="2"/>
    </font>
    <font>
      <b/>
      <sz val="9"/>
      <name val="Arial"/>
      <family val="2"/>
    </font>
    <font>
      <sz val="9"/>
      <name val="Arial"/>
      <family val="2"/>
    </font>
    <font>
      <sz val="10"/>
      <color indexed="10"/>
      <name val="Arial"/>
      <family val="2"/>
    </font>
    <font>
      <b/>
      <sz val="12"/>
      <name val="Arial"/>
      <family val="2"/>
    </font>
    <font>
      <b/>
      <sz val="8"/>
      <name val="Arial"/>
      <family val="2"/>
    </font>
    <font>
      <sz val="8"/>
      <name val="Arial"/>
      <family val="2"/>
    </font>
    <font>
      <b/>
      <i/>
      <sz val="9"/>
      <name val="Arial"/>
      <family val="2"/>
    </font>
    <font>
      <b/>
      <sz val="8"/>
      <color indexed="81"/>
      <name val="Tahoma"/>
      <family val="2"/>
    </font>
    <font>
      <sz val="11"/>
      <color indexed="8"/>
      <name val="Calibri"/>
      <family val="2"/>
    </font>
    <font>
      <b/>
      <sz val="11"/>
      <color indexed="8"/>
      <name val="Calibri"/>
      <family val="2"/>
    </font>
    <font>
      <sz val="11"/>
      <color indexed="8"/>
      <name val="Calibri"/>
      <family val="2"/>
    </font>
    <font>
      <sz val="9"/>
      <color indexed="8"/>
      <name val="Arial"/>
      <family val="2"/>
    </font>
    <font>
      <b/>
      <sz val="9"/>
      <color indexed="8"/>
      <name val="Arial"/>
      <family val="2"/>
    </font>
    <font>
      <b/>
      <i/>
      <sz val="9"/>
      <color indexed="8"/>
      <name val="Arial"/>
      <family val="2"/>
    </font>
    <font>
      <sz val="10"/>
      <color indexed="8"/>
      <name val="Calibri"/>
      <family val="2"/>
    </font>
    <font>
      <sz val="10"/>
      <color indexed="8"/>
      <name val="Arial"/>
      <family val="2"/>
    </font>
    <font>
      <b/>
      <sz val="10"/>
      <color indexed="8"/>
      <name val="Calibri"/>
      <family val="2"/>
    </font>
    <font>
      <b/>
      <sz val="10"/>
      <color indexed="8"/>
      <name val="Arial"/>
      <family val="2"/>
    </font>
    <font>
      <sz val="11"/>
      <name val="Calibri"/>
      <family val="2"/>
    </font>
    <font>
      <sz val="10"/>
      <name val="Calibri"/>
      <family val="2"/>
    </font>
    <font>
      <sz val="8"/>
      <color indexed="81"/>
      <name val="Tahoma"/>
      <family val="2"/>
    </font>
    <font>
      <b/>
      <vertAlign val="subscript"/>
      <sz val="8"/>
      <name val="Arial"/>
      <family val="2"/>
    </font>
    <font>
      <vertAlign val="superscript"/>
      <sz val="10"/>
      <name val="Arial"/>
      <family val="2"/>
    </font>
    <font>
      <sz val="8"/>
      <color indexed="8"/>
      <name val="Arial"/>
      <family val="2"/>
    </font>
    <font>
      <sz val="8"/>
      <name val="Calibri"/>
      <family val="2"/>
    </font>
    <font>
      <sz val="11"/>
      <color indexed="8"/>
      <name val="Arial"/>
      <family val="2"/>
    </font>
    <font>
      <b/>
      <sz val="14"/>
      <color indexed="8"/>
      <name val="Arial"/>
      <family val="2"/>
    </font>
    <font>
      <b/>
      <sz val="11"/>
      <color indexed="8"/>
      <name val="Arial"/>
      <family val="2"/>
    </font>
    <font>
      <b/>
      <sz val="11"/>
      <name val="Arial"/>
      <family val="2"/>
    </font>
    <font>
      <vertAlign val="subscript"/>
      <sz val="10"/>
      <color indexed="8"/>
      <name val="Arial"/>
      <family val="2"/>
    </font>
    <font>
      <b/>
      <sz val="12"/>
      <color indexed="8"/>
      <name val="Arial"/>
      <family val="2"/>
    </font>
    <font>
      <b/>
      <vertAlign val="subscript"/>
      <sz val="12"/>
      <name val="Arial"/>
      <family val="2"/>
    </font>
    <font>
      <b/>
      <sz val="8"/>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vertAlign val="superscript"/>
      <sz val="10"/>
      <name val="Arial"/>
      <family val="2"/>
    </font>
    <font>
      <i/>
      <vertAlign val="superscript"/>
      <sz val="9"/>
      <name val="Arial"/>
      <family val="2"/>
    </font>
    <font>
      <i/>
      <sz val="9"/>
      <name val="Arial"/>
      <family val="2"/>
    </font>
    <font>
      <vertAlign val="subscript"/>
      <sz val="10"/>
      <name val="Arial"/>
      <family val="2"/>
    </font>
    <font>
      <sz val="9"/>
      <name val="Verdana"/>
      <family val="2"/>
    </font>
    <font>
      <sz val="11"/>
      <name val="Arial"/>
      <family val="2"/>
    </font>
    <font>
      <sz val="11"/>
      <color theme="0"/>
      <name val="Calibri"/>
      <family val="2"/>
      <scheme val="minor"/>
    </font>
    <font>
      <b/>
      <sz val="11"/>
      <color theme="1"/>
      <name val="Arial"/>
      <family val="2"/>
    </font>
    <font>
      <sz val="8"/>
      <color theme="0" tint="-0.34998626667073579"/>
      <name val="Arial"/>
      <family val="2"/>
    </font>
    <font>
      <sz val="10"/>
      <color theme="1"/>
      <name val="Arial"/>
      <family val="2"/>
    </font>
    <font>
      <sz val="9"/>
      <color theme="1"/>
      <name val="Arial"/>
      <family val="2"/>
    </font>
    <font>
      <sz val="9"/>
      <color theme="0" tint="-0.249977111117893"/>
      <name val="Arial"/>
      <family val="2"/>
    </font>
    <font>
      <b/>
      <sz val="11"/>
      <color rgb="FFFFFFFF"/>
      <name val="Arial"/>
      <family val="2"/>
    </font>
    <font>
      <sz val="11"/>
      <name val="Calibri"/>
      <family val="2"/>
      <scheme val="minor"/>
    </font>
    <font>
      <b/>
      <sz val="11"/>
      <color rgb="FF000000"/>
      <name val="Calibri"/>
      <family val="2"/>
    </font>
    <font>
      <b/>
      <sz val="11"/>
      <color rgb="FF3366FF"/>
      <name val="Calibri"/>
      <family val="2"/>
    </font>
    <font>
      <b/>
      <sz val="10"/>
      <color theme="1"/>
      <name val="Arial"/>
      <family val="2"/>
    </font>
    <font>
      <b/>
      <sz val="10"/>
      <color rgb="FFFF0000"/>
      <name val="Arial"/>
      <family val="2"/>
    </font>
    <font>
      <b/>
      <sz val="11"/>
      <color theme="1"/>
      <name val="Calibri"/>
      <family val="2"/>
      <scheme val="minor"/>
    </font>
    <font>
      <b/>
      <vertAlign val="subscript"/>
      <sz val="10"/>
      <color indexed="8"/>
      <name val="Arial"/>
      <family val="2"/>
    </font>
    <font>
      <i/>
      <sz val="10"/>
      <color indexed="8"/>
      <name val="Arial"/>
      <family val="2"/>
    </font>
    <font>
      <sz val="10"/>
      <color indexed="81"/>
      <name val="Arial"/>
      <family val="2"/>
    </font>
    <font>
      <sz val="8"/>
      <color indexed="81"/>
      <name val="Arial"/>
      <family val="2"/>
    </font>
    <font>
      <sz val="10"/>
      <color theme="1"/>
      <name val="Calibri"/>
      <family val="2"/>
      <scheme val="minor"/>
    </font>
    <font>
      <b/>
      <sz val="11"/>
      <name val="Calibri"/>
      <family val="2"/>
    </font>
    <font>
      <b/>
      <sz val="11"/>
      <color indexed="8"/>
      <name val="Arial Narrow"/>
      <family val="2"/>
    </font>
    <font>
      <b/>
      <sz val="10"/>
      <color theme="0"/>
      <name val="Arial"/>
      <family val="2"/>
    </font>
    <font>
      <b/>
      <sz val="8"/>
      <color theme="0"/>
      <name val="Arial"/>
      <family val="2"/>
    </font>
    <font>
      <sz val="9"/>
      <color theme="0"/>
      <name val="Arial"/>
      <family val="2"/>
    </font>
    <font>
      <sz val="9"/>
      <color indexed="81"/>
      <name val="Segoe UI"/>
      <family val="2"/>
    </font>
    <font>
      <b/>
      <sz val="9"/>
      <color indexed="81"/>
      <name val="Segoe UI"/>
      <family val="2"/>
    </font>
    <font>
      <b/>
      <sz val="10"/>
      <color theme="1"/>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patternFill>
    </fill>
    <fill>
      <patternFill patternType="solid">
        <fgColor indexed="41"/>
      </patternFill>
    </fill>
    <fill>
      <patternFill patternType="solid">
        <fgColor indexed="54"/>
      </patternFill>
    </fill>
    <fill>
      <patternFill patternType="solid">
        <fgColor indexed="35"/>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rgb="FFD5F8FF"/>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EEEEEE"/>
        <bgColor indexed="64"/>
      </patternFill>
    </fill>
    <fill>
      <patternFill patternType="solid">
        <fgColor rgb="FFE5F7BB"/>
        <bgColor indexed="64"/>
      </patternFill>
    </fill>
    <fill>
      <patternFill patternType="solid">
        <fgColor theme="3" tint="0.39997558519241921"/>
        <bgColor indexed="64"/>
      </patternFill>
    </fill>
    <fill>
      <patternFill patternType="solid">
        <fgColor rgb="FFCCFFFF"/>
        <bgColor indexed="64"/>
      </patternFill>
    </fill>
  </fills>
  <borders count="9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hair">
        <color indexed="64"/>
      </left>
      <right style="medium">
        <color indexed="64"/>
      </right>
      <top/>
      <bottom/>
      <diagonal/>
    </border>
    <border diagonalUp="1" diagonalDown="1">
      <left style="hair">
        <color indexed="64"/>
      </left>
      <right style="medium">
        <color indexed="64"/>
      </right>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diagonalUp="1" diagonalDown="1">
      <left style="medium">
        <color indexed="64"/>
      </left>
      <right style="hair">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hair">
        <color indexed="64"/>
      </bottom>
      <diagonal/>
    </border>
    <border>
      <left style="medium">
        <color indexed="64"/>
      </left>
      <right/>
      <top/>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top/>
      <bottom style="medium">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s>
  <cellStyleXfs count="5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44" fillId="3" borderId="0" applyNumberFormat="0" applyBorder="0" applyAlignment="0" applyProtection="0"/>
    <xf numFmtId="0" fontId="40" fillId="20" borderId="2" applyNumberFormat="0" applyAlignment="0" applyProtection="0"/>
    <xf numFmtId="0" fontId="51" fillId="21" borderId="3" applyNumberFormat="0" applyAlignment="0" applyProtection="0"/>
    <xf numFmtId="0" fontId="42" fillId="0" borderId="0" applyNumberFormat="0" applyFill="0" applyBorder="0" applyAlignment="0" applyProtection="0"/>
    <xf numFmtId="0" fontId="43" fillId="4"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1" fillId="7" borderId="2" applyNumberFormat="0" applyAlignment="0" applyProtection="0"/>
    <xf numFmtId="164" fontId="15" fillId="0" borderId="0" applyFont="0" applyFill="0" applyBorder="0" applyAlignment="0" applyProtection="0"/>
    <xf numFmtId="0" fontId="49" fillId="0" borderId="8" applyNumberFormat="0" applyFill="0" applyAlignment="0" applyProtection="0"/>
    <xf numFmtId="0" fontId="4" fillId="23" borderId="9" applyNumberFormat="0" applyFont="0" applyAlignment="0" applyProtection="0"/>
    <xf numFmtId="0" fontId="39" fillId="20" borderId="1" applyNumberFormat="0" applyAlignment="0" applyProtection="0"/>
    <xf numFmtId="9" fontId="13" fillId="0" borderId="0" applyFont="0" applyFill="0" applyBorder="0" applyAlignment="0" applyProtection="0"/>
    <xf numFmtId="4" fontId="22" fillId="22" borderId="10" applyNumberFormat="0" applyProtection="0">
      <alignment vertical="center"/>
    </xf>
    <xf numFmtId="4" fontId="22" fillId="22" borderId="10" applyNumberFormat="0" applyProtection="0">
      <alignment horizontal="left" vertical="center" indent="1"/>
    </xf>
    <xf numFmtId="4" fontId="22" fillId="24" borderId="0" applyNumberFormat="0" applyProtection="0">
      <alignment horizontal="left" vertical="center" indent="1"/>
    </xf>
    <xf numFmtId="4" fontId="20" fillId="25" borderId="0" applyNumberFormat="0" applyProtection="0">
      <alignment horizontal="left" vertical="center" indent="1"/>
    </xf>
    <xf numFmtId="0" fontId="4" fillId="26" borderId="10" applyNumberFormat="0" applyProtection="0">
      <alignment horizontal="left" vertical="center" indent="1"/>
    </xf>
    <xf numFmtId="4" fontId="20" fillId="27" borderId="1" applyNumberFormat="0" applyProtection="0">
      <alignment horizontal="right" vertical="center"/>
    </xf>
    <xf numFmtId="4" fontId="20" fillId="24" borderId="10" applyNumberFormat="0" applyProtection="0">
      <alignment horizontal="left" vertical="center" indent="1"/>
    </xf>
    <xf numFmtId="0" fontId="4" fillId="0" borderId="0"/>
    <xf numFmtId="0" fontId="45" fillId="0" borderId="0" applyNumberFormat="0" applyFill="0" applyBorder="0" applyAlignment="0" applyProtection="0"/>
    <xf numFmtId="0" fontId="14" fillId="0" borderId="4" applyNumberFormat="0" applyFill="0" applyAlignment="0" applyProtection="0"/>
    <xf numFmtId="44" fontId="15" fillId="0" borderId="0" applyFont="0" applyFill="0" applyBorder="0" applyAlignment="0" applyProtection="0"/>
    <xf numFmtId="0" fontId="50" fillId="0" borderId="0" applyNumberFormat="0" applyFill="0" applyBorder="0" applyAlignment="0" applyProtection="0"/>
  </cellStyleXfs>
  <cellXfs count="593">
    <xf numFmtId="0" fontId="0" fillId="0" borderId="0" xfId="0"/>
    <xf numFmtId="0" fontId="4" fillId="0" borderId="0" xfId="0" applyFont="1" applyBorder="1" applyAlignment="1" applyProtection="1">
      <alignment vertical="center"/>
    </xf>
    <xf numFmtId="0" fontId="7" fillId="0" borderId="0" xfId="0" applyFont="1" applyBorder="1" applyAlignment="1" applyProtection="1">
      <alignment vertical="center"/>
    </xf>
    <xf numFmtId="0" fontId="14" fillId="0" borderId="0" xfId="0" applyFont="1"/>
    <xf numFmtId="166" fontId="14" fillId="0" borderId="0" xfId="0" applyNumberFormat="1" applyFont="1"/>
    <xf numFmtId="2" fontId="14" fillId="0" borderId="0" xfId="0" applyNumberFormat="1" applyFont="1"/>
    <xf numFmtId="0" fontId="14" fillId="0" borderId="0" xfId="0" applyFont="1" applyAlignment="1">
      <alignment wrapText="1"/>
    </xf>
    <xf numFmtId="0" fontId="16" fillId="0" borderId="0" xfId="0" applyFont="1"/>
    <xf numFmtId="0" fontId="17" fillId="0" borderId="0" xfId="0" applyFont="1"/>
    <xf numFmtId="4" fontId="17" fillId="0" borderId="0" xfId="0" applyNumberFormat="1" applyFont="1" applyBorder="1"/>
    <xf numFmtId="4" fontId="16" fillId="0" borderId="0" xfId="0" applyNumberFormat="1" applyFont="1" applyBorder="1"/>
    <xf numFmtId="4" fontId="16" fillId="0" borderId="11" xfId="0" applyNumberFormat="1" applyFont="1" applyBorder="1"/>
    <xf numFmtId="4" fontId="16" fillId="0" borderId="12" xfId="0" applyNumberFormat="1" applyFont="1" applyBorder="1"/>
    <xf numFmtId="4" fontId="16" fillId="0" borderId="13" xfId="0" applyNumberFormat="1" applyFont="1" applyBorder="1"/>
    <xf numFmtId="0" fontId="18" fillId="0" borderId="0" xfId="0" applyFont="1"/>
    <xf numFmtId="4" fontId="18" fillId="0" borderId="0" xfId="0" applyNumberFormat="1" applyFont="1" applyBorder="1"/>
    <xf numFmtId="168" fontId="16" fillId="0" borderId="0" xfId="0" applyNumberFormat="1" applyFont="1" applyBorder="1"/>
    <xf numFmtId="0" fontId="16" fillId="0" borderId="0" xfId="0" applyFont="1" applyAlignment="1">
      <alignment horizontal="left" vertical="center" wrapText="1"/>
    </xf>
    <xf numFmtId="0" fontId="16" fillId="0" borderId="0" xfId="0" applyFont="1" applyAlignment="1">
      <alignment vertical="center"/>
    </xf>
    <xf numFmtId="0" fontId="16" fillId="0" borderId="0" xfId="0" applyFont="1" applyAlignment="1">
      <alignment horizontal="center" vertical="center"/>
    </xf>
    <xf numFmtId="10" fontId="16" fillId="0" borderId="0" xfId="39" applyNumberFormat="1" applyFont="1" applyAlignment="1">
      <alignment horizontal="center" vertical="center"/>
    </xf>
    <xf numFmtId="0" fontId="16" fillId="0" borderId="0" xfId="0" applyFont="1" applyAlignment="1">
      <alignment horizontal="center" vertical="center" wrapText="1"/>
    </xf>
    <xf numFmtId="1" fontId="16" fillId="0" borderId="0" xfId="39" applyNumberFormat="1" applyFont="1" applyAlignment="1">
      <alignment horizontal="center" vertical="center"/>
    </xf>
    <xf numFmtId="0" fontId="16" fillId="0" borderId="11" xfId="0" applyFont="1" applyBorder="1" applyAlignment="1">
      <alignment horizontal="center" vertical="center"/>
    </xf>
    <xf numFmtId="0" fontId="0" fillId="0" borderId="0" xfId="0" applyAlignment="1">
      <alignment vertical="top"/>
    </xf>
    <xf numFmtId="0" fontId="0" fillId="0" borderId="0" xfId="0" applyBorder="1"/>
    <xf numFmtId="8" fontId="16" fillId="0" borderId="0" xfId="0" applyNumberFormat="1" applyFont="1"/>
    <xf numFmtId="0" fontId="9" fillId="0" borderId="14" xfId="0" applyFont="1" applyBorder="1" applyAlignment="1">
      <alignment horizontal="center" vertical="center"/>
    </xf>
    <xf numFmtId="0" fontId="3" fillId="0" borderId="15" xfId="0" applyFont="1" applyBorder="1" applyAlignment="1" applyProtection="1">
      <alignment horizontal="left" vertical="center" wrapText="1"/>
    </xf>
    <xf numFmtId="3" fontId="11" fillId="0" borderId="16" xfId="0" applyNumberFormat="1" applyFont="1" applyBorder="1" applyAlignment="1">
      <alignment horizontal="right" vertical="center" wrapText="1"/>
    </xf>
    <xf numFmtId="4" fontId="18" fillId="0" borderId="17" xfId="0" applyNumberFormat="1" applyFont="1" applyBorder="1"/>
    <xf numFmtId="3" fontId="18" fillId="0" borderId="17" xfId="0" applyNumberFormat="1" applyFont="1" applyBorder="1"/>
    <xf numFmtId="0" fontId="6" fillId="0" borderId="18" xfId="0" applyFont="1" applyBorder="1" applyAlignment="1">
      <alignment horizontal="right" vertical="center" wrapText="1"/>
    </xf>
    <xf numFmtId="3" fontId="11" fillId="0" borderId="14" xfId="0" applyNumberFormat="1" applyFont="1" applyBorder="1" applyAlignment="1">
      <alignment horizontal="right" vertical="center" wrapText="1"/>
    </xf>
    <xf numFmtId="3" fontId="11"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3" fontId="5" fillId="28" borderId="14" xfId="0" applyNumberFormat="1" applyFont="1" applyFill="1" applyBorder="1" applyAlignment="1">
      <alignment horizontal="right" vertical="center" wrapText="1"/>
    </xf>
    <xf numFmtId="3" fontId="5" fillId="0" borderId="14" xfId="0" applyNumberFormat="1" applyFont="1" applyFill="1" applyBorder="1" applyAlignment="1">
      <alignment horizontal="right" vertical="center" wrapText="1"/>
    </xf>
    <xf numFmtId="0" fontId="9" fillId="0" borderId="21" xfId="0" applyFont="1" applyFill="1" applyBorder="1" applyAlignment="1" applyProtection="1">
      <alignment horizontal="left" vertical="center" wrapText="1"/>
    </xf>
    <xf numFmtId="0" fontId="10" fillId="0" borderId="22" xfId="0" applyFont="1" applyBorder="1" applyAlignment="1">
      <alignment horizontal="left" vertical="center" wrapText="1"/>
    </xf>
    <xf numFmtId="0" fontId="10" fillId="29"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5" xfId="0" applyFont="1" applyFill="1" applyBorder="1" applyAlignment="1" applyProtection="1">
      <alignment horizontal="left" wrapText="1"/>
    </xf>
    <xf numFmtId="0" fontId="9" fillId="0" borderId="11" xfId="0" applyFont="1" applyFill="1" applyBorder="1" applyAlignment="1" applyProtection="1">
      <alignment horizontal="left" vertical="top" wrapText="1"/>
    </xf>
    <xf numFmtId="0" fontId="9" fillId="0" borderId="26" xfId="0" applyFont="1" applyFill="1" applyBorder="1" applyAlignment="1" applyProtection="1">
      <alignment horizontal="left" vertical="center" wrapText="1"/>
    </xf>
    <xf numFmtId="0" fontId="9" fillId="29" borderId="22"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27"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xf>
    <xf numFmtId="0" fontId="3" fillId="0" borderId="29" xfId="0" applyFont="1" applyBorder="1" applyAlignment="1" applyProtection="1">
      <alignment horizontal="left" vertical="center" wrapText="1"/>
    </xf>
    <xf numFmtId="3" fontId="4" fillId="0" borderId="30" xfId="0" applyNumberFormat="1" applyFont="1" applyBorder="1" applyAlignment="1">
      <alignment horizontal="right" vertical="center" wrapText="1"/>
    </xf>
    <xf numFmtId="3" fontId="4" fillId="0" borderId="31" xfId="0" applyNumberFormat="1" applyFont="1" applyBorder="1" applyAlignment="1">
      <alignment horizontal="right" vertical="center" wrapText="1"/>
    </xf>
    <xf numFmtId="3" fontId="3" fillId="0" borderId="32" xfId="0" applyNumberFormat="1" applyFont="1" applyBorder="1" applyAlignment="1" applyProtection="1">
      <alignment horizontal="right" vertical="center" wrapText="1"/>
    </xf>
    <xf numFmtId="167" fontId="5" fillId="0" borderId="32" xfId="0" applyNumberFormat="1" applyFont="1" applyBorder="1" applyAlignment="1">
      <alignment horizontal="right" vertical="center" wrapText="1"/>
    </xf>
    <xf numFmtId="167" fontId="5" fillId="0" borderId="33" xfId="0" applyNumberFormat="1" applyFont="1" applyBorder="1" applyAlignment="1">
      <alignment horizontal="right" vertical="center" wrapText="1"/>
    </xf>
    <xf numFmtId="3" fontId="22" fillId="0" borderId="30" xfId="0" applyNumberFormat="1" applyFont="1" applyBorder="1" applyAlignment="1">
      <alignment horizontal="right" vertical="center" wrapText="1"/>
    </xf>
    <xf numFmtId="3" fontId="22" fillId="0" borderId="34" xfId="0" applyNumberFormat="1" applyFont="1" applyBorder="1" applyAlignment="1">
      <alignment horizontal="right" vertical="center" wrapText="1"/>
    </xf>
    <xf numFmtId="3" fontId="5" fillId="0" borderId="35" xfId="0" applyNumberFormat="1" applyFont="1" applyFill="1" applyBorder="1" applyAlignment="1">
      <alignment horizontal="right" vertical="center" wrapText="1"/>
    </xf>
    <xf numFmtId="3" fontId="6" fillId="0" borderId="36" xfId="0" applyNumberFormat="1" applyFont="1" applyBorder="1" applyAlignment="1">
      <alignment horizontal="right" vertical="center" wrapText="1"/>
    </xf>
    <xf numFmtId="3" fontId="6" fillId="0" borderId="32" xfId="0" applyNumberFormat="1" applyFont="1" applyFill="1" applyBorder="1" applyAlignment="1">
      <alignment horizontal="right" vertical="center" wrapText="1"/>
    </xf>
    <xf numFmtId="3" fontId="16" fillId="0" borderId="32" xfId="0" applyNumberFormat="1" applyFont="1" applyFill="1" applyBorder="1" applyAlignment="1">
      <alignment horizontal="right" vertical="center" wrapText="1"/>
    </xf>
    <xf numFmtId="0" fontId="16" fillId="0" borderId="0" xfId="0" applyFont="1" applyFill="1" applyAlignment="1">
      <alignment vertical="center"/>
    </xf>
    <xf numFmtId="0" fontId="16" fillId="0" borderId="0" xfId="0" applyFont="1" applyFill="1"/>
    <xf numFmtId="0" fontId="16" fillId="0" borderId="0" xfId="0" applyFont="1" applyFill="1" applyAlignment="1">
      <alignment horizontal="center" vertical="center"/>
    </xf>
    <xf numFmtId="4" fontId="16" fillId="0" borderId="0" xfId="0" applyNumberFormat="1" applyFont="1" applyFill="1" applyBorder="1"/>
    <xf numFmtId="10" fontId="16" fillId="0" borderId="0" xfId="0" applyNumberFormat="1" applyFont="1" applyAlignment="1">
      <alignment vertical="center"/>
    </xf>
    <xf numFmtId="3" fontId="3" fillId="0" borderId="38" xfId="0" applyNumberFormat="1" applyFont="1" applyFill="1" applyBorder="1" applyAlignment="1">
      <alignment horizontal="right" vertical="center" wrapText="1"/>
    </xf>
    <xf numFmtId="3" fontId="3" fillId="0" borderId="22" xfId="0" applyNumberFormat="1" applyFont="1" applyFill="1" applyBorder="1" applyAlignment="1">
      <alignment horizontal="right" vertical="center" wrapText="1"/>
    </xf>
    <xf numFmtId="3" fontId="3" fillId="0" borderId="39" xfId="0" applyNumberFormat="1" applyFont="1" applyFill="1" applyBorder="1" applyAlignment="1">
      <alignment horizontal="right" vertical="center" wrapText="1"/>
    </xf>
    <xf numFmtId="0" fontId="0" fillId="0" borderId="30" xfId="0" applyBorder="1"/>
    <xf numFmtId="0" fontId="9" fillId="0" borderId="18"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167" fontId="6" fillId="0" borderId="24" xfId="0" applyNumberFormat="1" applyFont="1" applyFill="1" applyBorder="1" applyAlignment="1">
      <alignment horizontal="right" vertical="center" wrapText="1"/>
    </xf>
    <xf numFmtId="167" fontId="6" fillId="0" borderId="18" xfId="0" applyNumberFormat="1" applyFont="1" applyFill="1" applyBorder="1" applyAlignment="1">
      <alignment horizontal="right" vertical="center" wrapText="1"/>
    </xf>
    <xf numFmtId="49" fontId="0" fillId="0" borderId="0" xfId="0" applyNumberFormat="1"/>
    <xf numFmtId="49" fontId="3" fillId="0" borderId="37" xfId="0" applyNumberFormat="1" applyFont="1" applyBorder="1" applyAlignment="1">
      <alignment horizontal="left" vertical="center" wrapText="1"/>
    </xf>
    <xf numFmtId="49" fontId="4" fillId="0" borderId="40" xfId="0" applyNumberFormat="1" applyFont="1" applyBorder="1" applyAlignment="1" applyProtection="1">
      <alignment horizontal="left" vertical="center" wrapText="1"/>
    </xf>
    <xf numFmtId="49" fontId="4" fillId="0" borderId="41" xfId="0" applyNumberFormat="1" applyFont="1" applyBorder="1" applyAlignment="1" applyProtection="1">
      <alignment horizontal="left" vertical="center" wrapText="1"/>
    </xf>
    <xf numFmtId="49" fontId="3" fillId="0" borderId="42" xfId="0" applyNumberFormat="1" applyFont="1" applyBorder="1" applyAlignment="1" applyProtection="1">
      <alignment horizontal="left" vertical="center" wrapText="1"/>
    </xf>
    <xf numFmtId="49" fontId="3" fillId="0" borderId="43" xfId="0" applyNumberFormat="1" applyFont="1" applyBorder="1" applyAlignment="1" applyProtection="1">
      <alignment horizontal="left" vertical="center" wrapText="1"/>
    </xf>
    <xf numFmtId="49" fontId="3" fillId="0" borderId="44" xfId="0" applyNumberFormat="1" applyFont="1" applyBorder="1" applyAlignment="1">
      <alignment horizontal="left" vertical="center" wrapText="1"/>
    </xf>
    <xf numFmtId="49" fontId="4" fillId="0" borderId="45" xfId="0" applyNumberFormat="1" applyFont="1" applyBorder="1" applyAlignment="1" applyProtection="1">
      <alignment horizontal="left" vertical="center" wrapText="1"/>
    </xf>
    <xf numFmtId="49" fontId="4" fillId="29" borderId="40" xfId="0" applyNumberFormat="1" applyFont="1" applyFill="1" applyBorder="1" applyAlignment="1" applyProtection="1">
      <alignment horizontal="left" vertical="center" wrapText="1"/>
    </xf>
    <xf numFmtId="49" fontId="4" fillId="29" borderId="40" xfId="0" applyNumberFormat="1" applyFont="1" applyFill="1" applyBorder="1" applyAlignment="1">
      <alignment horizontal="left" vertical="center" wrapText="1"/>
    </xf>
    <xf numFmtId="49" fontId="4" fillId="0" borderId="42" xfId="0" applyNumberFormat="1" applyFont="1" applyBorder="1" applyAlignment="1" applyProtection="1">
      <alignment horizontal="left" vertical="center" wrapText="1"/>
    </xf>
    <xf numFmtId="49" fontId="3" fillId="0" borderId="46" xfId="0" applyNumberFormat="1" applyFont="1" applyBorder="1" applyAlignment="1">
      <alignment horizontal="left" vertical="center" wrapText="1"/>
    </xf>
    <xf numFmtId="49" fontId="3" fillId="0" borderId="42" xfId="0" applyNumberFormat="1" applyFont="1" applyBorder="1" applyAlignment="1">
      <alignment horizontal="left" vertical="center" wrapText="1"/>
    </xf>
    <xf numFmtId="49" fontId="4" fillId="0" borderId="46" xfId="0" applyNumberFormat="1" applyFont="1" applyBorder="1" applyAlignment="1" applyProtection="1">
      <alignment horizontal="left" vertical="center" wrapText="1"/>
    </xf>
    <xf numFmtId="49" fontId="4" fillId="0" borderId="47" xfId="0" applyNumberFormat="1" applyFont="1" applyBorder="1" applyAlignment="1" applyProtection="1">
      <alignment horizontal="left" vertical="center" wrapText="1"/>
    </xf>
    <xf numFmtId="49" fontId="3" fillId="0" borderId="37" xfId="0" quotePrefix="1" applyNumberFormat="1" applyFont="1" applyBorder="1" applyAlignment="1">
      <alignment horizontal="left" vertical="center" wrapText="1"/>
    </xf>
    <xf numFmtId="49" fontId="3" fillId="0" borderId="40" xfId="0" quotePrefix="1" applyNumberFormat="1" applyFont="1" applyBorder="1" applyAlignment="1">
      <alignment horizontal="left" vertical="center" wrapText="1"/>
    </xf>
    <xf numFmtId="49" fontId="3" fillId="0" borderId="44" xfId="0" quotePrefix="1" applyNumberFormat="1" applyFont="1" applyBorder="1" applyAlignment="1">
      <alignment horizontal="left" vertical="center" wrapText="1"/>
    </xf>
    <xf numFmtId="49" fontId="3" fillId="0" borderId="42" xfId="0" quotePrefix="1" applyNumberFormat="1" applyFont="1" applyBorder="1" applyAlignment="1">
      <alignment horizontal="left" vertical="center" wrapText="1"/>
    </xf>
    <xf numFmtId="49" fontId="3" fillId="0" borderId="41" xfId="0" quotePrefix="1" applyNumberFormat="1" applyFont="1" applyBorder="1" applyAlignment="1">
      <alignment horizontal="left" vertical="center" wrapText="1"/>
    </xf>
    <xf numFmtId="49" fontId="3" fillId="0" borderId="48" xfId="0" applyNumberFormat="1" applyFont="1" applyBorder="1" applyAlignment="1">
      <alignment horizontal="left" vertical="center" wrapText="1"/>
    </xf>
    <xf numFmtId="0" fontId="0" fillId="0" borderId="0" xfId="0" applyAlignment="1">
      <alignment horizontal="left" vertical="center"/>
    </xf>
    <xf numFmtId="49" fontId="3" fillId="0" borderId="42" xfId="0" applyNumberFormat="1" applyFont="1" applyFill="1" applyBorder="1" applyAlignment="1">
      <alignment horizontal="left" vertical="center" wrapText="1"/>
    </xf>
    <xf numFmtId="0" fontId="0" fillId="0" borderId="0" xfId="0" applyFill="1"/>
    <xf numFmtId="0" fontId="0" fillId="0" borderId="0" xfId="0" applyBorder="1" applyAlignment="1">
      <alignment horizontal="left" vertical="center"/>
    </xf>
    <xf numFmtId="0" fontId="4" fillId="0" borderId="0" xfId="0" applyFont="1" applyBorder="1"/>
    <xf numFmtId="3" fontId="4" fillId="0" borderId="49" xfId="0" applyNumberFormat="1" applyFont="1" applyBorder="1" applyAlignment="1">
      <alignment horizontal="right" vertical="center" wrapText="1"/>
    </xf>
    <xf numFmtId="3" fontId="4" fillId="0" borderId="39" xfId="0" applyNumberFormat="1" applyFont="1" applyBorder="1" applyAlignment="1">
      <alignment horizontal="right" vertical="center" wrapText="1"/>
    </xf>
    <xf numFmtId="3" fontId="3" fillId="0" borderId="18" xfId="0" applyNumberFormat="1" applyFont="1" applyBorder="1" applyAlignment="1" applyProtection="1">
      <alignment horizontal="right" vertical="center" wrapText="1"/>
    </xf>
    <xf numFmtId="0" fontId="28" fillId="0" borderId="16" xfId="0" applyFont="1" applyBorder="1" applyAlignment="1">
      <alignment horizontal="center" vertical="center" wrapText="1"/>
    </xf>
    <xf numFmtId="0" fontId="16" fillId="0" borderId="50" xfId="0" applyFont="1" applyBorder="1" applyAlignment="1">
      <alignment horizontal="center" vertical="top" wrapText="1"/>
    </xf>
    <xf numFmtId="3" fontId="5" fillId="0" borderId="51" xfId="0" applyNumberFormat="1" applyFont="1" applyBorder="1" applyAlignment="1" applyProtection="1">
      <alignment horizontal="right" vertical="center" wrapText="1"/>
    </xf>
    <xf numFmtId="0" fontId="16" fillId="0" borderId="51" xfId="0" applyFont="1" applyBorder="1" applyAlignment="1">
      <alignment horizontal="center" wrapText="1"/>
    </xf>
    <xf numFmtId="0" fontId="16" fillId="0" borderId="35" xfId="0" applyFont="1" applyBorder="1" applyAlignment="1">
      <alignment horizontal="center" vertical="top" wrapText="1"/>
    </xf>
    <xf numFmtId="3" fontId="5" fillId="0" borderId="52" xfId="0" applyNumberFormat="1" applyFont="1" applyBorder="1" applyAlignment="1">
      <alignment horizontal="right" vertical="center" wrapText="1"/>
    </xf>
    <xf numFmtId="0" fontId="6" fillId="0" borderId="30" xfId="0" applyFont="1" applyBorder="1" applyAlignment="1">
      <alignment horizontal="right" vertical="center" wrapText="1"/>
    </xf>
    <xf numFmtId="0" fontId="6" fillId="0" borderId="32" xfId="0" applyFont="1" applyBorder="1" applyAlignment="1">
      <alignment horizontal="right" vertical="center" wrapText="1"/>
    </xf>
    <xf numFmtId="3" fontId="5" fillId="0" borderId="35" xfId="0" applyNumberFormat="1" applyFont="1" applyBorder="1" applyAlignment="1">
      <alignment horizontal="right" vertical="center" wrapText="1"/>
    </xf>
    <xf numFmtId="3" fontId="22" fillId="0" borderId="17" xfId="0" applyNumberFormat="1" applyFont="1" applyBorder="1" applyAlignment="1">
      <alignment horizontal="right" vertical="center" wrapText="1"/>
    </xf>
    <xf numFmtId="3" fontId="22" fillId="0" borderId="39" xfId="0" applyNumberFormat="1" applyFont="1" applyBorder="1" applyAlignment="1">
      <alignment horizontal="right" vertical="center" wrapText="1"/>
    </xf>
    <xf numFmtId="3" fontId="22" fillId="0" borderId="53" xfId="0" applyNumberFormat="1" applyFont="1" applyBorder="1" applyAlignment="1">
      <alignment horizontal="right" vertical="center" wrapText="1"/>
    </xf>
    <xf numFmtId="3" fontId="22" fillId="0" borderId="51" xfId="0" applyNumberFormat="1" applyFont="1" applyBorder="1" applyAlignment="1">
      <alignment horizontal="right" vertical="center" wrapText="1"/>
    </xf>
    <xf numFmtId="3" fontId="5" fillId="0" borderId="17" xfId="0" applyNumberFormat="1" applyFont="1" applyBorder="1" applyAlignment="1">
      <alignment horizontal="right" vertical="center" wrapText="1"/>
    </xf>
    <xf numFmtId="0" fontId="0" fillId="0" borderId="0" xfId="0" applyBorder="1" applyAlignment="1">
      <alignment vertical="top"/>
    </xf>
    <xf numFmtId="0" fontId="0" fillId="0" borderId="0" xfId="0" applyFill="1" applyBorder="1"/>
    <xf numFmtId="49" fontId="4" fillId="0" borderId="54" xfId="0" applyNumberFormat="1" applyFont="1" applyBorder="1"/>
    <xf numFmtId="49" fontId="0" fillId="0" borderId="0" xfId="0" applyNumberFormat="1" applyBorder="1"/>
    <xf numFmtId="0" fontId="20" fillId="0" borderId="0" xfId="0" applyFont="1"/>
    <xf numFmtId="0" fontId="22"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top"/>
    </xf>
    <xf numFmtId="0" fontId="20" fillId="0" borderId="0" xfId="0" applyFont="1" applyAlignment="1">
      <alignment horizontal="left" vertical="top" wrapText="1"/>
    </xf>
    <xf numFmtId="0" fontId="35" fillId="0" borderId="0" xfId="0" applyFont="1"/>
    <xf numFmtId="49" fontId="3" fillId="0" borderId="45" xfId="0" quotePrefix="1" applyNumberFormat="1" applyFont="1" applyBorder="1" applyAlignment="1">
      <alignment horizontal="left" vertical="center" wrapText="1"/>
    </xf>
    <xf numFmtId="3" fontId="3" fillId="0" borderId="26" xfId="0" applyNumberFormat="1" applyFont="1" applyFill="1" applyBorder="1" applyAlignment="1">
      <alignment horizontal="right" vertical="center" wrapText="1"/>
    </xf>
    <xf numFmtId="3" fontId="3" fillId="0" borderId="55"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9" fillId="0" borderId="32" xfId="0" applyFont="1" applyBorder="1" applyAlignment="1">
      <alignment horizontal="center" vertical="center"/>
    </xf>
    <xf numFmtId="49" fontId="32" fillId="0" borderId="24" xfId="0" applyNumberFormat="1" applyFont="1" applyFill="1" applyBorder="1" applyAlignment="1">
      <alignment horizontal="right" vertical="center"/>
    </xf>
    <xf numFmtId="165" fontId="8" fillId="0" borderId="24" xfId="0" applyNumberFormat="1" applyFont="1" applyFill="1" applyBorder="1" applyAlignment="1">
      <alignment horizontal="center" vertical="center"/>
    </xf>
    <xf numFmtId="0" fontId="8" fillId="0" borderId="18" xfId="0" applyFont="1" applyFill="1" applyBorder="1" applyAlignment="1">
      <alignment horizontal="center" vertical="center"/>
    </xf>
    <xf numFmtId="165" fontId="8" fillId="0" borderId="42" xfId="0" applyNumberFormat="1" applyFont="1" applyFill="1" applyBorder="1" applyAlignment="1">
      <alignment horizontal="center" vertical="center"/>
    </xf>
    <xf numFmtId="165" fontId="8" fillId="0" borderId="18" xfId="0" applyNumberFormat="1" applyFont="1" applyFill="1" applyBorder="1" applyAlignment="1">
      <alignment horizontal="center" vertical="center"/>
    </xf>
    <xf numFmtId="0" fontId="9" fillId="0" borderId="33" xfId="0" applyFont="1" applyBorder="1" applyAlignment="1">
      <alignment horizontal="center" vertical="center"/>
    </xf>
    <xf numFmtId="0" fontId="9" fillId="0" borderId="19" xfId="0" applyFont="1" applyBorder="1" applyAlignment="1">
      <alignment horizontal="center" vertical="center" wrapText="1"/>
    </xf>
    <xf numFmtId="49" fontId="37" fillId="0" borderId="24" xfId="0" applyNumberFormat="1" applyFont="1" applyBorder="1" applyAlignment="1">
      <alignment horizontal="right" vertical="center"/>
    </xf>
    <xf numFmtId="165" fontId="4" fillId="0" borderId="24" xfId="0" applyNumberFormat="1" applyFont="1" applyFill="1" applyBorder="1" applyAlignment="1">
      <alignment horizontal="center" vertical="center"/>
    </xf>
    <xf numFmtId="165" fontId="4" fillId="0" borderId="18" xfId="0" applyNumberFormat="1" applyFont="1" applyFill="1" applyBorder="1" applyAlignment="1">
      <alignment horizontal="center" vertical="center"/>
    </xf>
    <xf numFmtId="165" fontId="4" fillId="0" borderId="42" xfId="0" applyNumberFormat="1" applyFont="1" applyFill="1" applyBorder="1" applyAlignment="1">
      <alignment horizontal="center" vertical="center"/>
    </xf>
    <xf numFmtId="49" fontId="37" fillId="0" borderId="25" xfId="0" applyNumberFormat="1" applyFont="1" applyBorder="1" applyAlignment="1">
      <alignment horizontal="left" vertical="center"/>
    </xf>
    <xf numFmtId="49" fontId="3" fillId="0" borderId="56" xfId="0" quotePrefix="1" applyNumberFormat="1" applyFont="1" applyBorder="1" applyAlignment="1">
      <alignment horizontal="left" vertical="center" wrapText="1"/>
    </xf>
    <xf numFmtId="0" fontId="59" fillId="0" borderId="0" xfId="0" applyFont="1" applyAlignment="1">
      <alignment horizontal="right"/>
    </xf>
    <xf numFmtId="49" fontId="60" fillId="0" borderId="0" xfId="0" applyNumberFormat="1" applyFont="1" applyBorder="1"/>
    <xf numFmtId="0" fontId="61" fillId="0" borderId="0" xfId="0" applyFont="1" applyBorder="1" applyAlignment="1">
      <alignment horizontal="right"/>
    </xf>
    <xf numFmtId="0" fontId="9" fillId="0" borderId="57" xfId="0" applyFont="1" applyFill="1" applyBorder="1" applyAlignment="1" applyProtection="1">
      <alignment horizontal="left" vertical="center" wrapText="1"/>
    </xf>
    <xf numFmtId="0" fontId="4" fillId="31" borderId="22" xfId="0" applyFont="1" applyFill="1" applyBorder="1" applyAlignment="1" applyProtection="1">
      <alignment vertical="center"/>
      <protection locked="0"/>
    </xf>
    <xf numFmtId="0" fontId="3" fillId="0" borderId="0" xfId="0" applyFont="1" applyFill="1" applyBorder="1" applyAlignment="1" applyProtection="1">
      <alignment vertical="center"/>
    </xf>
    <xf numFmtId="10" fontId="4" fillId="0" borderId="0" xfId="39" applyNumberFormat="1" applyFont="1" applyFill="1" applyBorder="1" applyAlignment="1" applyProtection="1">
      <alignment horizontal="center" vertical="center"/>
    </xf>
    <xf numFmtId="0" fontId="5" fillId="0" borderId="54" xfId="0" applyFont="1" applyFill="1" applyBorder="1" applyAlignment="1" applyProtection="1">
      <alignment horizontal="center" vertical="center"/>
    </xf>
    <xf numFmtId="10" fontId="4" fillId="0" borderId="0" xfId="39" applyNumberFormat="1" applyFont="1" applyFill="1" applyBorder="1" applyAlignment="1" applyProtection="1">
      <alignment vertical="center"/>
    </xf>
    <xf numFmtId="0" fontId="4" fillId="0" borderId="0" xfId="0" applyFont="1" applyFill="1" applyBorder="1" applyAlignment="1" applyProtection="1">
      <alignment vertical="center"/>
    </xf>
    <xf numFmtId="10" fontId="4" fillId="0" borderId="22" xfId="39" applyNumberFormat="1" applyFont="1" applyFill="1" applyBorder="1" applyAlignment="1" applyProtection="1">
      <alignment vertical="center"/>
    </xf>
    <xf numFmtId="0" fontId="3" fillId="0" borderId="17" xfId="0" applyFont="1" applyFill="1" applyBorder="1" applyAlignment="1" applyProtection="1">
      <alignment vertical="center"/>
    </xf>
    <xf numFmtId="10" fontId="4" fillId="0" borderId="22" xfId="39" applyNumberFormat="1" applyFont="1" applyFill="1" applyBorder="1" applyAlignment="1" applyProtection="1">
      <alignment horizontal="center" vertical="center"/>
    </xf>
    <xf numFmtId="10" fontId="4" fillId="0" borderId="23" xfId="39" applyNumberFormat="1" applyFont="1" applyFill="1" applyBorder="1" applyAlignment="1" applyProtection="1">
      <alignment horizontal="center" vertical="center"/>
    </xf>
    <xf numFmtId="0" fontId="3" fillId="0" borderId="22" xfId="0" applyFont="1" applyFill="1" applyBorder="1" applyAlignment="1" applyProtection="1">
      <alignment vertical="center"/>
    </xf>
    <xf numFmtId="0" fontId="3" fillId="0" borderId="46"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26" xfId="0" applyFont="1" applyFill="1" applyBorder="1" applyAlignment="1" applyProtection="1">
      <alignment horizontal="center" vertical="center"/>
    </xf>
    <xf numFmtId="0" fontId="3" fillId="0" borderId="23" xfId="0" applyFont="1" applyFill="1" applyBorder="1" applyAlignment="1" applyProtection="1">
      <alignment vertical="center"/>
    </xf>
    <xf numFmtId="0" fontId="4" fillId="32" borderId="22" xfId="0" applyFont="1" applyFill="1" applyBorder="1" applyAlignment="1" applyProtection="1">
      <alignment vertical="center"/>
    </xf>
    <xf numFmtId="0" fontId="3" fillId="32" borderId="22" xfId="0" applyFont="1" applyFill="1" applyBorder="1" applyAlignment="1" applyProtection="1">
      <alignment vertical="center"/>
    </xf>
    <xf numFmtId="0" fontId="52" fillId="0" borderId="22" xfId="0" applyFont="1" applyFill="1" applyBorder="1" applyAlignment="1" applyProtection="1">
      <alignment vertical="center"/>
    </xf>
    <xf numFmtId="0" fontId="3" fillId="0" borderId="11" xfId="0" applyFont="1" applyFill="1" applyBorder="1" applyAlignment="1" applyProtection="1">
      <alignment vertical="center"/>
    </xf>
    <xf numFmtId="0" fontId="17" fillId="34" borderId="0" xfId="0" applyFont="1" applyFill="1" applyAlignment="1">
      <alignment horizontal="left" vertical="center"/>
    </xf>
    <xf numFmtId="0" fontId="17" fillId="33" borderId="0" xfId="0" applyFont="1" applyFill="1" applyAlignment="1">
      <alignment horizontal="left" vertical="center"/>
    </xf>
    <xf numFmtId="0" fontId="17" fillId="35" borderId="0" xfId="0" applyFont="1" applyFill="1" applyAlignment="1">
      <alignment horizontal="left" vertical="center"/>
    </xf>
    <xf numFmtId="0" fontId="53" fillId="0" borderId="0" xfId="0" applyFont="1" applyFill="1" applyBorder="1" applyAlignment="1" applyProtection="1">
      <alignment vertical="center"/>
    </xf>
    <xf numFmtId="49" fontId="3" fillId="0" borderId="0" xfId="0" applyNumberFormat="1" applyFont="1" applyBorder="1" applyAlignment="1">
      <alignment horizontal="left" vertical="center" wrapText="1"/>
    </xf>
    <xf numFmtId="0" fontId="3" fillId="34" borderId="65" xfId="0" applyFont="1" applyFill="1" applyBorder="1" applyAlignment="1" applyProtection="1">
      <alignment vertical="center"/>
    </xf>
    <xf numFmtId="0" fontId="3" fillId="33" borderId="65" xfId="0" applyFont="1" applyFill="1" applyBorder="1" applyAlignment="1" applyProtection="1">
      <alignment vertical="center"/>
    </xf>
    <xf numFmtId="0" fontId="3" fillId="0" borderId="57" xfId="0" applyFont="1" applyFill="1" applyBorder="1" applyAlignment="1" applyProtection="1">
      <alignment vertical="center"/>
    </xf>
    <xf numFmtId="167" fontId="6" fillId="0" borderId="57" xfId="0" applyNumberFormat="1" applyFont="1" applyFill="1" applyBorder="1" applyAlignment="1">
      <alignment horizontal="center" vertical="center" wrapText="1"/>
    </xf>
    <xf numFmtId="0" fontId="62" fillId="0" borderId="0" xfId="0" applyFont="1"/>
    <xf numFmtId="49" fontId="62" fillId="0" borderId="0" xfId="0" applyNumberFormat="1" applyFont="1" applyBorder="1"/>
    <xf numFmtId="0" fontId="17" fillId="0" borderId="0" xfId="0" applyFont="1" applyBorder="1"/>
    <xf numFmtId="166" fontId="17" fillId="0" borderId="0" xfId="0" applyNumberFormat="1" applyFont="1" applyBorder="1"/>
    <xf numFmtId="2" fontId="17" fillId="0" borderId="0" xfId="0" applyNumberFormat="1" applyFont="1" applyBorder="1"/>
    <xf numFmtId="0" fontId="62" fillId="0" borderId="0" xfId="0" applyFont="1" applyBorder="1"/>
    <xf numFmtId="49" fontId="3" fillId="0" borderId="67" xfId="0" applyNumberFormat="1" applyFont="1" applyBorder="1" applyAlignment="1">
      <alignment horizontal="left" vertical="center" wrapText="1"/>
    </xf>
    <xf numFmtId="0" fontId="9" fillId="0" borderId="67" xfId="0" applyFont="1" applyFill="1" applyBorder="1" applyAlignment="1" applyProtection="1">
      <alignment horizontal="left" vertical="center" wrapText="1"/>
    </xf>
    <xf numFmtId="170" fontId="6" fillId="0" borderId="67" xfId="50" applyNumberFormat="1" applyFont="1" applyFill="1" applyBorder="1" applyAlignment="1">
      <alignment horizontal="center" vertical="center" wrapText="1"/>
    </xf>
    <xf numFmtId="49" fontId="32" fillId="0" borderId="42" xfId="0" applyNumberFormat="1" applyFont="1" applyFill="1" applyBorder="1" applyAlignment="1">
      <alignment horizontal="right" vertical="center"/>
    </xf>
    <xf numFmtId="49" fontId="22" fillId="0" borderId="43" xfId="0" applyNumberFormat="1" applyFont="1" applyBorder="1" applyAlignment="1">
      <alignment horizontal="left" vertical="center"/>
    </xf>
    <xf numFmtId="49" fontId="37" fillId="0" borderId="42" xfId="0" applyNumberFormat="1" applyFont="1" applyBorder="1" applyAlignment="1">
      <alignment horizontal="right" vertical="center"/>
    </xf>
    <xf numFmtId="0" fontId="4" fillId="29" borderId="0" xfId="47" applyFont="1" applyFill="1"/>
    <xf numFmtId="0" fontId="3" fillId="29" borderId="0" xfId="47" applyFont="1" applyFill="1"/>
    <xf numFmtId="0" fontId="4" fillId="30" borderId="0" xfId="47" applyFont="1" applyFill="1"/>
    <xf numFmtId="0" fontId="3" fillId="29" borderId="68" xfId="47" applyFont="1" applyFill="1" applyBorder="1"/>
    <xf numFmtId="0" fontId="4" fillId="29" borderId="68" xfId="47" applyFont="1" applyFill="1" applyBorder="1" applyAlignment="1">
      <alignment horizontal="right"/>
    </xf>
    <xf numFmtId="0" fontId="4" fillId="29" borderId="0" xfId="47" applyFont="1" applyFill="1" applyBorder="1" applyAlignment="1">
      <alignment horizontal="right"/>
    </xf>
    <xf numFmtId="0" fontId="3" fillId="29" borderId="0" xfId="47" applyFont="1" applyFill="1" applyBorder="1"/>
    <xf numFmtId="3" fontId="56" fillId="36" borderId="69" xfId="0" applyNumberFormat="1" applyFont="1" applyFill="1" applyBorder="1" applyAlignment="1">
      <alignment horizontal="right" vertical="top" wrapText="1" indent="1"/>
    </xf>
    <xf numFmtId="0" fontId="5" fillId="36" borderId="68" xfId="0" applyFont="1" applyFill="1" applyBorder="1" applyAlignment="1">
      <alignment horizontal="right" vertical="top" wrapText="1" indent="1"/>
    </xf>
    <xf numFmtId="0" fontId="6" fillId="37" borderId="68" xfId="0" applyFont="1" applyFill="1" applyBorder="1" applyAlignment="1">
      <alignment horizontal="right" vertical="top" wrapText="1" indent="1"/>
    </xf>
    <xf numFmtId="0" fontId="6" fillId="36" borderId="68" xfId="0" applyFont="1" applyFill="1" applyBorder="1" applyAlignment="1">
      <alignment horizontal="right" vertical="top" wrapText="1" indent="1"/>
    </xf>
    <xf numFmtId="3" fontId="6" fillId="37" borderId="68" xfId="0" applyNumberFormat="1" applyFont="1" applyFill="1" applyBorder="1" applyAlignment="1">
      <alignment horizontal="right" vertical="top" wrapText="1" indent="1"/>
    </xf>
    <xf numFmtId="3" fontId="6" fillId="36" borderId="68" xfId="0" applyNumberFormat="1" applyFont="1" applyFill="1" applyBorder="1" applyAlignment="1">
      <alignment horizontal="right" vertical="top" wrapText="1" indent="1"/>
    </xf>
    <xf numFmtId="0" fontId="0" fillId="0" borderId="0" xfId="0"/>
    <xf numFmtId="0" fontId="58" fillId="0" borderId="0" xfId="0" applyFont="1"/>
    <xf numFmtId="0" fontId="0" fillId="0" borderId="0" xfId="0" applyAlignment="1">
      <alignment vertical="top" wrapText="1"/>
    </xf>
    <xf numFmtId="0" fontId="0" fillId="0" borderId="0" xfId="0"/>
    <xf numFmtId="0" fontId="10" fillId="0" borderId="0" xfId="0" applyNumberFormat="1" applyFont="1" applyBorder="1"/>
    <xf numFmtId="0" fontId="20" fillId="0" borderId="0" xfId="0" applyFont="1" applyAlignment="1">
      <alignment horizontal="left" vertical="center" wrapText="1"/>
    </xf>
    <xf numFmtId="0" fontId="0" fillId="0" borderId="0" xfId="0" applyAlignment="1">
      <alignment vertical="center"/>
    </xf>
    <xf numFmtId="0" fontId="20" fillId="0" borderId="0" xfId="0" applyFont="1" applyAlignment="1">
      <alignment horizontal="left" vertical="center"/>
    </xf>
    <xf numFmtId="0" fontId="20" fillId="0" borderId="0" xfId="0" applyFont="1" applyAlignment="1">
      <alignment horizontal="left" vertical="top" wrapText="1"/>
    </xf>
    <xf numFmtId="0" fontId="20" fillId="0" borderId="0" xfId="0" applyFont="1" applyAlignment="1">
      <alignment horizontal="left" vertical="top"/>
    </xf>
    <xf numFmtId="0" fontId="0" fillId="0" borderId="0" xfId="0"/>
    <xf numFmtId="0" fontId="20" fillId="0" borderId="0" xfId="0" applyFont="1" applyAlignment="1">
      <alignment vertical="top" wrapText="1"/>
    </xf>
    <xf numFmtId="0" fontId="0" fillId="0" borderId="0" xfId="0" applyAlignment="1">
      <alignment wrapText="1"/>
    </xf>
    <xf numFmtId="0" fontId="20" fillId="0" borderId="0" xfId="0" applyFont="1" applyAlignment="1">
      <alignment horizontal="left" vertical="top" wrapText="1"/>
    </xf>
    <xf numFmtId="0" fontId="20" fillId="0" borderId="0" xfId="0" applyFont="1" applyAlignment="1">
      <alignment horizontal="left" vertical="top"/>
    </xf>
    <xf numFmtId="10" fontId="4" fillId="0" borderId="0" xfId="39" applyNumberFormat="1" applyFont="1" applyFill="1" applyBorder="1" applyAlignment="1" applyProtection="1">
      <alignment horizontal="left" vertical="center"/>
    </xf>
    <xf numFmtId="0" fontId="0" fillId="0" borderId="0" xfId="0"/>
    <xf numFmtId="0" fontId="68" fillId="0" borderId="0" xfId="0" applyFont="1" applyAlignment="1">
      <alignment horizontal="left" vertical="top"/>
    </xf>
    <xf numFmtId="0" fontId="0" fillId="0" borderId="0" xfId="0" applyAlignment="1">
      <alignment horizontal="left" vertical="top"/>
    </xf>
    <xf numFmtId="0" fontId="1" fillId="0" borderId="0" xfId="0" applyFont="1"/>
    <xf numFmtId="0" fontId="72" fillId="0" borderId="0" xfId="0" applyFont="1" applyAlignment="1">
      <alignment horizontal="left" vertical="top"/>
    </xf>
    <xf numFmtId="0" fontId="35" fillId="0" borderId="0" xfId="0" applyFont="1" applyAlignment="1">
      <alignment horizontal="left" vertical="top"/>
    </xf>
    <xf numFmtId="0" fontId="0" fillId="0" borderId="0" xfId="0" applyAlignment="1" applyProtection="1">
      <alignment horizontal="left" vertical="center"/>
    </xf>
    <xf numFmtId="0" fontId="65" fillId="0" borderId="0" xfId="0" applyFont="1" applyProtection="1"/>
    <xf numFmtId="0" fontId="65" fillId="0" borderId="0" xfId="0" applyFont="1" applyAlignment="1" applyProtection="1"/>
    <xf numFmtId="0" fontId="0" fillId="0" borderId="0" xfId="0" applyProtection="1"/>
    <xf numFmtId="0" fontId="59" fillId="0" borderId="0" xfId="0" applyFont="1" applyAlignment="1" applyProtection="1">
      <alignment horizontal="right"/>
    </xf>
    <xf numFmtId="49" fontId="10" fillId="0" borderId="0" xfId="0" applyNumberFormat="1" applyFont="1" applyBorder="1" applyProtection="1"/>
    <xf numFmtId="0" fontId="10" fillId="0" borderId="0" xfId="0" applyNumberFormat="1" applyFont="1" applyBorder="1" applyProtection="1"/>
    <xf numFmtId="0" fontId="61" fillId="0" borderId="0" xfId="0" applyFont="1" applyBorder="1" applyAlignment="1" applyProtection="1">
      <alignment horizontal="right"/>
    </xf>
    <xf numFmtId="0" fontId="0" fillId="0" borderId="0" xfId="0" applyAlignment="1" applyProtection="1"/>
    <xf numFmtId="0" fontId="32" fillId="0" borderId="58" xfId="0" applyFont="1" applyFill="1" applyBorder="1" applyAlignment="1" applyProtection="1">
      <alignment vertical="center"/>
    </xf>
    <xf numFmtId="0" fontId="32" fillId="0" borderId="57" xfId="0" applyFont="1" applyFill="1" applyBorder="1" applyAlignment="1" applyProtection="1">
      <alignment vertical="center"/>
    </xf>
    <xf numFmtId="0" fontId="0" fillId="0" borderId="57" xfId="0" applyFont="1" applyFill="1" applyBorder="1" applyAlignment="1" applyProtection="1">
      <alignment vertical="center"/>
    </xf>
    <xf numFmtId="0" fontId="23" fillId="0" borderId="57" xfId="0" applyFont="1" applyFill="1" applyBorder="1" applyAlignment="1" applyProtection="1">
      <alignment vertical="center"/>
    </xf>
    <xf numFmtId="0" fontId="4" fillId="0" borderId="60" xfId="0" applyFont="1" applyFill="1" applyBorder="1" applyProtection="1"/>
    <xf numFmtId="0" fontId="0" fillId="0" borderId="46" xfId="0" applyFont="1" applyFill="1" applyBorder="1" applyAlignment="1" applyProtection="1"/>
    <xf numFmtId="0" fontId="0" fillId="0" borderId="0" xfId="0" applyFont="1" applyFill="1" applyBorder="1" applyAlignment="1" applyProtection="1"/>
    <xf numFmtId="0" fontId="0" fillId="0" borderId="0" xfId="0" applyFont="1" applyFill="1" applyBorder="1" applyProtection="1"/>
    <xf numFmtId="0" fontId="0" fillId="0" borderId="17" xfId="0" applyFont="1" applyFill="1" applyBorder="1" applyProtection="1"/>
    <xf numFmtId="0" fontId="32" fillId="0" borderId="46" xfId="0" applyFont="1" applyFill="1" applyBorder="1" applyAlignment="1" applyProtection="1"/>
    <xf numFmtId="0" fontId="32" fillId="0" borderId="22" xfId="0" applyFont="1" applyFill="1" applyBorder="1" applyAlignment="1" applyProtection="1"/>
    <xf numFmtId="0" fontId="14" fillId="0" borderId="22" xfId="0" applyFont="1" applyFill="1" applyBorder="1" applyProtection="1"/>
    <xf numFmtId="0" fontId="19" fillId="0" borderId="22" xfId="0" applyFont="1" applyFill="1" applyBorder="1" applyProtection="1"/>
    <xf numFmtId="0" fontId="0" fillId="0" borderId="62" xfId="0" applyFont="1" applyFill="1" applyBorder="1" applyAlignment="1" applyProtection="1"/>
    <xf numFmtId="0" fontId="0" fillId="0" borderId="54" xfId="0" applyFont="1" applyFill="1" applyBorder="1" applyAlignment="1" applyProtection="1"/>
    <xf numFmtId="0" fontId="0" fillId="0" borderId="54" xfId="0" applyFont="1" applyFill="1" applyBorder="1" applyProtection="1"/>
    <xf numFmtId="0" fontId="2" fillId="0" borderId="54" xfId="0" applyFont="1" applyFill="1" applyBorder="1" applyProtection="1"/>
    <xf numFmtId="0" fontId="0" fillId="0" borderId="58" xfId="0" applyFont="1" applyFill="1" applyBorder="1" applyAlignment="1" applyProtection="1"/>
    <xf numFmtId="0" fontId="0" fillId="0" borderId="57" xfId="0" applyFont="1" applyFill="1" applyBorder="1" applyAlignment="1" applyProtection="1"/>
    <xf numFmtId="0" fontId="0" fillId="0" borderId="57" xfId="0" applyFont="1" applyFill="1" applyBorder="1" applyProtection="1"/>
    <xf numFmtId="0" fontId="0" fillId="0" borderId="60" xfId="0" applyFont="1" applyFill="1" applyBorder="1" applyProtection="1"/>
    <xf numFmtId="0" fontId="32" fillId="0" borderId="0" xfId="0" applyFont="1" applyFill="1" applyBorder="1" applyAlignment="1" applyProtection="1"/>
    <xf numFmtId="0" fontId="14" fillId="0" borderId="0" xfId="0" applyFont="1" applyFill="1" applyBorder="1" applyProtection="1"/>
    <xf numFmtId="0" fontId="19" fillId="0" borderId="0" xfId="0" applyFont="1" applyFill="1" applyBorder="1" applyProtection="1"/>
    <xf numFmtId="0" fontId="0" fillId="0" borderId="0" xfId="0" applyBorder="1" applyAlignment="1" applyProtection="1">
      <alignment horizontal="left" vertical="center"/>
    </xf>
    <xf numFmtId="0" fontId="0" fillId="0" borderId="0" xfId="0" applyBorder="1" applyProtection="1"/>
    <xf numFmtId="0" fontId="14" fillId="0" borderId="23" xfId="0" applyFont="1" applyFill="1" applyBorder="1" applyProtection="1"/>
    <xf numFmtId="0" fontId="0" fillId="0" borderId="26" xfId="0" applyFont="1" applyFill="1" applyBorder="1" applyProtection="1"/>
    <xf numFmtId="0" fontId="0" fillId="0" borderId="22" xfId="0" applyFont="1" applyFill="1" applyBorder="1" applyProtection="1"/>
    <xf numFmtId="0" fontId="2" fillId="0" borderId="0" xfId="0" applyFont="1" applyFill="1" applyBorder="1" applyProtection="1"/>
    <xf numFmtId="0" fontId="0" fillId="0" borderId="0" xfId="0" applyFont="1" applyFill="1" applyBorder="1" applyAlignment="1" applyProtection="1">
      <alignment horizontal="center"/>
    </xf>
    <xf numFmtId="0" fontId="4" fillId="0" borderId="17" xfId="0" applyFont="1" applyFill="1" applyBorder="1" applyProtection="1"/>
    <xf numFmtId="0" fontId="32" fillId="0" borderId="46" xfId="0" applyFont="1" applyFill="1" applyBorder="1" applyAlignment="1" applyProtection="1">
      <alignment vertical="center"/>
    </xf>
    <xf numFmtId="0" fontId="3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24" fillId="0" borderId="0" xfId="0" applyFont="1" applyFill="1" applyBorder="1" applyProtection="1"/>
    <xf numFmtId="0" fontId="19" fillId="0" borderId="46" xfId="0" applyFont="1" applyFill="1" applyBorder="1" applyAlignment="1" applyProtection="1"/>
    <xf numFmtId="0" fontId="19" fillId="0" borderId="0" xfId="0" applyFont="1" applyFill="1" applyBorder="1" applyAlignment="1" applyProtection="1"/>
    <xf numFmtId="0" fontId="19" fillId="0" borderId="58" xfId="0" applyFont="1" applyFill="1" applyBorder="1" applyAlignment="1" applyProtection="1"/>
    <xf numFmtId="0" fontId="19" fillId="0" borderId="57" xfId="0" applyFont="1" applyFill="1" applyBorder="1" applyAlignment="1" applyProtection="1"/>
    <xf numFmtId="0" fontId="19" fillId="0" borderId="57" xfId="0" applyFont="1" applyFill="1" applyBorder="1" applyProtection="1"/>
    <xf numFmtId="0" fontId="20" fillId="0" borderId="0" xfId="0" applyFont="1" applyFill="1" applyBorder="1" applyProtection="1"/>
    <xf numFmtId="0" fontId="22" fillId="0" borderId="46" xfId="0" applyFont="1" applyFill="1" applyBorder="1" applyAlignment="1" applyProtection="1"/>
    <xf numFmtId="0" fontId="22" fillId="0" borderId="0" xfId="0" applyFont="1" applyFill="1" applyBorder="1" applyAlignment="1" applyProtection="1"/>
    <xf numFmtId="0" fontId="20" fillId="0" borderId="59" xfId="0" applyFont="1" applyFill="1" applyBorder="1" applyProtection="1"/>
    <xf numFmtId="0" fontId="19" fillId="35" borderId="0" xfId="0" applyFont="1" applyFill="1" applyBorder="1" applyProtection="1"/>
    <xf numFmtId="0" fontId="0" fillId="0" borderId="0" xfId="0" applyFill="1" applyProtection="1"/>
    <xf numFmtId="0" fontId="0" fillId="0" borderId="11" xfId="0" applyFont="1" applyFill="1" applyBorder="1" applyProtection="1"/>
    <xf numFmtId="0" fontId="19" fillId="0" borderId="11" xfId="0" applyFont="1" applyFill="1" applyBorder="1" applyProtection="1"/>
    <xf numFmtId="165" fontId="21" fillId="0" borderId="11" xfId="0" applyNumberFormat="1" applyFont="1" applyFill="1" applyBorder="1" applyProtection="1"/>
    <xf numFmtId="0" fontId="19" fillId="0" borderId="11" xfId="0" applyFont="1" applyFill="1" applyBorder="1" applyAlignment="1" applyProtection="1">
      <alignment horizontal="right"/>
    </xf>
    <xf numFmtId="0" fontId="20" fillId="0" borderId="11" xfId="0" applyFont="1" applyFill="1" applyBorder="1" applyProtection="1"/>
    <xf numFmtId="0" fontId="22" fillId="0" borderId="43" xfId="0" applyFont="1" applyFill="1" applyBorder="1" applyAlignment="1" applyProtection="1"/>
    <xf numFmtId="0" fontId="22" fillId="0" borderId="25" xfId="0" applyFont="1" applyFill="1" applyBorder="1" applyAlignment="1" applyProtection="1"/>
    <xf numFmtId="0" fontId="19" fillId="0" borderId="25" xfId="0" applyFont="1" applyFill="1" applyBorder="1" applyProtection="1"/>
    <xf numFmtId="0" fontId="0" fillId="0" borderId="25" xfId="0" applyFont="1" applyFill="1" applyBorder="1" applyProtection="1"/>
    <xf numFmtId="0" fontId="0" fillId="0" borderId="21" xfId="0" applyFont="1" applyFill="1" applyBorder="1" applyProtection="1"/>
    <xf numFmtId="0" fontId="19" fillId="0" borderId="21" xfId="0" applyFont="1" applyFill="1" applyBorder="1" applyProtection="1"/>
    <xf numFmtId="0" fontId="19" fillId="0" borderId="21" xfId="0" applyFont="1" applyFill="1" applyBorder="1" applyAlignment="1" applyProtection="1">
      <alignment horizontal="right"/>
    </xf>
    <xf numFmtId="0" fontId="20" fillId="0" borderId="25" xfId="0" applyFont="1" applyFill="1" applyBorder="1" applyProtection="1"/>
    <xf numFmtId="0" fontId="0" fillId="0" borderId="16" xfId="0" applyFont="1" applyFill="1" applyBorder="1" applyProtection="1"/>
    <xf numFmtId="0" fontId="0" fillId="0" borderId="11" xfId="0" applyFont="1" applyFill="1" applyBorder="1" applyAlignment="1" applyProtection="1">
      <alignment horizontal="right"/>
    </xf>
    <xf numFmtId="0" fontId="19" fillId="0" borderId="25" xfId="0" applyFont="1" applyFill="1" applyBorder="1" applyAlignment="1" applyProtection="1">
      <alignment horizontal="right"/>
    </xf>
    <xf numFmtId="0" fontId="20" fillId="0" borderId="46" xfId="0" applyFont="1" applyFill="1" applyBorder="1" applyAlignment="1" applyProtection="1"/>
    <xf numFmtId="0" fontId="20" fillId="0" borderId="0" xfId="0" applyFont="1" applyFill="1" applyBorder="1" applyAlignment="1" applyProtection="1"/>
    <xf numFmtId="0" fontId="0" fillId="0" borderId="0" xfId="0" applyFont="1" applyFill="1" applyProtection="1"/>
    <xf numFmtId="0" fontId="19" fillId="0" borderId="26" xfId="0" applyFont="1" applyFill="1" applyBorder="1" applyProtection="1"/>
    <xf numFmtId="0" fontId="0" fillId="0" borderId="26" xfId="0" applyFont="1" applyFill="1" applyBorder="1" applyAlignment="1" applyProtection="1">
      <alignment horizontal="right"/>
    </xf>
    <xf numFmtId="0" fontId="0" fillId="0" borderId="0" xfId="0" applyFont="1" applyFill="1" applyBorder="1" applyAlignment="1" applyProtection="1">
      <alignment horizontal="right"/>
    </xf>
    <xf numFmtId="0" fontId="19" fillId="0" borderId="44" xfId="0" applyFont="1" applyFill="1" applyBorder="1" applyAlignment="1" applyProtection="1"/>
    <xf numFmtId="0" fontId="19" fillId="0" borderId="11" xfId="0" applyFont="1" applyFill="1" applyBorder="1" applyAlignment="1" applyProtection="1"/>
    <xf numFmtId="2" fontId="20" fillId="0" borderId="11" xfId="35" applyNumberFormat="1" applyFont="1" applyFill="1" applyBorder="1" applyAlignment="1" applyProtection="1">
      <alignment horizontal="right"/>
    </xf>
    <xf numFmtId="2" fontId="19" fillId="0" borderId="11" xfId="0" applyNumberFormat="1" applyFont="1" applyFill="1" applyBorder="1" applyAlignment="1" applyProtection="1">
      <alignment horizontal="right"/>
    </xf>
    <xf numFmtId="2" fontId="19" fillId="0" borderId="27" xfId="0" applyNumberFormat="1" applyFont="1" applyFill="1" applyBorder="1" applyAlignment="1" applyProtection="1">
      <alignment horizontal="right"/>
    </xf>
    <xf numFmtId="2" fontId="0" fillId="0" borderId="27" xfId="0" applyNumberFormat="1" applyFont="1" applyFill="1" applyBorder="1" applyAlignment="1" applyProtection="1">
      <alignment horizontal="right"/>
    </xf>
    <xf numFmtId="2" fontId="0" fillId="0" borderId="11" xfId="0" applyNumberFormat="1" applyFont="1" applyFill="1" applyBorder="1" applyAlignment="1" applyProtection="1">
      <alignment horizontal="right"/>
    </xf>
    <xf numFmtId="0" fontId="0" fillId="0" borderId="50" xfId="0" applyFont="1" applyFill="1" applyBorder="1" applyProtection="1"/>
    <xf numFmtId="2" fontId="20" fillId="0" borderId="0" xfId="35" applyNumberFormat="1" applyFont="1" applyFill="1" applyBorder="1" applyAlignment="1" applyProtection="1">
      <alignment horizontal="right"/>
    </xf>
    <xf numFmtId="2" fontId="19" fillId="0" borderId="0" xfId="0" applyNumberFormat="1" applyFont="1" applyFill="1" applyBorder="1" applyAlignment="1" applyProtection="1">
      <alignment horizontal="right"/>
    </xf>
    <xf numFmtId="2" fontId="0" fillId="0" borderId="0" xfId="0" applyNumberFormat="1" applyFont="1" applyFill="1" applyBorder="1" applyAlignment="1" applyProtection="1">
      <alignment horizontal="right"/>
    </xf>
    <xf numFmtId="2" fontId="19" fillId="0" borderId="23" xfId="0" applyNumberFormat="1" applyFont="1" applyFill="1" applyBorder="1" applyAlignment="1" applyProtection="1">
      <alignment horizontal="right"/>
    </xf>
    <xf numFmtId="2" fontId="0" fillId="0" borderId="23" xfId="0" applyNumberFormat="1" applyFont="1" applyFill="1" applyBorder="1" applyAlignment="1" applyProtection="1">
      <alignment horizontal="right"/>
    </xf>
    <xf numFmtId="0" fontId="19" fillId="34" borderId="66" xfId="0" applyFont="1" applyFill="1" applyBorder="1" applyProtection="1"/>
    <xf numFmtId="0" fontId="19" fillId="33" borderId="66" xfId="0" applyFont="1" applyFill="1" applyBorder="1" applyProtection="1"/>
    <xf numFmtId="0" fontId="19" fillId="0" borderId="57" xfId="0" applyFont="1" applyFill="1" applyBorder="1" applyAlignment="1" applyProtection="1">
      <alignment horizontal="center"/>
    </xf>
    <xf numFmtId="0" fontId="20" fillId="0" borderId="57" xfId="0" applyFont="1" applyFill="1" applyBorder="1" applyProtection="1"/>
    <xf numFmtId="0" fontId="62" fillId="0" borderId="0" xfId="0" applyFont="1" applyAlignment="1" applyProtection="1">
      <alignment horizontal="left" vertical="center"/>
    </xf>
    <xf numFmtId="0" fontId="62" fillId="0" borderId="0" xfId="0" applyFont="1" applyFill="1" applyBorder="1" applyAlignment="1" applyProtection="1"/>
    <xf numFmtId="0" fontId="62" fillId="0" borderId="0" xfId="0" applyFont="1" applyFill="1" applyBorder="1" applyProtection="1"/>
    <xf numFmtId="0" fontId="62" fillId="0" borderId="0" xfId="0" applyFont="1" applyProtection="1"/>
    <xf numFmtId="0" fontId="19" fillId="34" borderId="63" xfId="0" applyFont="1" applyFill="1" applyBorder="1" applyProtection="1">
      <protection locked="0"/>
    </xf>
    <xf numFmtId="0" fontId="19" fillId="34" borderId="25" xfId="0" applyFont="1" applyFill="1" applyBorder="1" applyProtection="1">
      <protection locked="0"/>
    </xf>
    <xf numFmtId="0" fontId="19" fillId="34" borderId="64" xfId="0" applyFont="1" applyFill="1" applyBorder="1" applyProtection="1">
      <protection locked="0"/>
    </xf>
    <xf numFmtId="0" fontId="19" fillId="33" borderId="63" xfId="0" applyFont="1" applyFill="1" applyBorder="1" applyProtection="1">
      <protection locked="0"/>
    </xf>
    <xf numFmtId="0" fontId="19" fillId="33" borderId="25" xfId="0" applyFont="1" applyFill="1" applyBorder="1" applyProtection="1">
      <protection locked="0"/>
    </xf>
    <xf numFmtId="0" fontId="19" fillId="35" borderId="63" xfId="0" applyFont="1" applyFill="1" applyBorder="1" applyProtection="1">
      <protection locked="0"/>
    </xf>
    <xf numFmtId="0" fontId="19" fillId="35" borderId="25" xfId="0" applyFont="1" applyFill="1" applyBorder="1" applyProtection="1">
      <protection locked="0"/>
    </xf>
    <xf numFmtId="0" fontId="20" fillId="35" borderId="64" xfId="0" applyFont="1" applyFill="1" applyBorder="1" applyProtection="1">
      <protection locked="0"/>
    </xf>
    <xf numFmtId="0" fontId="19" fillId="34" borderId="59" xfId="0" applyFont="1" applyFill="1" applyBorder="1" applyProtection="1">
      <protection locked="0"/>
    </xf>
    <xf numFmtId="0" fontId="19" fillId="34" borderId="12" xfId="0" applyFont="1" applyFill="1" applyBorder="1" applyProtection="1">
      <protection locked="0"/>
    </xf>
    <xf numFmtId="0" fontId="20" fillId="33" borderId="59" xfId="0" applyFont="1" applyFill="1" applyBorder="1" applyAlignment="1" applyProtection="1">
      <protection locked="0"/>
    </xf>
    <xf numFmtId="0" fontId="19" fillId="33" borderId="12" xfId="0" applyFont="1" applyFill="1" applyBorder="1" applyProtection="1">
      <protection locked="0"/>
    </xf>
    <xf numFmtId="0" fontId="19" fillId="35" borderId="59" xfId="0" applyFont="1" applyFill="1" applyBorder="1" applyProtection="1">
      <protection locked="0"/>
    </xf>
    <xf numFmtId="0" fontId="19" fillId="35" borderId="12" xfId="0" applyFont="1" applyFill="1" applyBorder="1" applyProtection="1">
      <protection locked="0"/>
    </xf>
    <xf numFmtId="0" fontId="19" fillId="34" borderId="61" xfId="0" applyFont="1" applyFill="1" applyBorder="1" applyProtection="1">
      <protection locked="0"/>
    </xf>
    <xf numFmtId="0" fontId="19" fillId="34" borderId="49" xfId="0" applyFont="1" applyFill="1" applyBorder="1" applyProtection="1">
      <protection locked="0"/>
    </xf>
    <xf numFmtId="0" fontId="20" fillId="33" borderId="61" xfId="0" applyFont="1" applyFill="1" applyBorder="1" applyAlignment="1" applyProtection="1">
      <protection locked="0"/>
    </xf>
    <xf numFmtId="0" fontId="19" fillId="33" borderId="49" xfId="0" applyFont="1" applyFill="1" applyBorder="1" applyProtection="1">
      <protection locked="0"/>
    </xf>
    <xf numFmtId="0" fontId="19" fillId="35" borderId="61" xfId="0" applyFont="1" applyFill="1" applyBorder="1" applyProtection="1">
      <protection locked="0"/>
    </xf>
    <xf numFmtId="0" fontId="19" fillId="35" borderId="49" xfId="0" applyFont="1" applyFill="1" applyBorder="1" applyProtection="1">
      <protection locked="0"/>
    </xf>
    <xf numFmtId="0" fontId="22" fillId="34" borderId="0" xfId="0" applyFont="1" applyFill="1" applyBorder="1" applyAlignment="1" applyProtection="1">
      <protection locked="0"/>
    </xf>
    <xf numFmtId="0" fontId="22" fillId="33" borderId="0" xfId="0" applyFont="1" applyFill="1" applyBorder="1" applyAlignment="1" applyProtection="1">
      <alignment horizontal="center"/>
      <protection locked="0"/>
    </xf>
    <xf numFmtId="0" fontId="22" fillId="35" borderId="0" xfId="0" applyFont="1" applyFill="1" applyBorder="1" applyAlignment="1" applyProtection="1">
      <protection locked="0"/>
    </xf>
    <xf numFmtId="0" fontId="19" fillId="34" borderId="0" xfId="0" applyFont="1" applyFill="1" applyBorder="1" applyProtection="1">
      <protection locked="0"/>
    </xf>
    <xf numFmtId="0" fontId="0" fillId="33" borderId="59" xfId="0" applyFont="1" applyFill="1" applyBorder="1" applyProtection="1">
      <protection locked="0"/>
    </xf>
    <xf numFmtId="165" fontId="21" fillId="33" borderId="0" xfId="0" applyNumberFormat="1" applyFont="1" applyFill="1" applyBorder="1" applyProtection="1">
      <protection locked="0"/>
    </xf>
    <xf numFmtId="0" fontId="19" fillId="35" borderId="0" xfId="0" applyFont="1" applyFill="1" applyBorder="1" applyProtection="1">
      <protection locked="0"/>
    </xf>
    <xf numFmtId="167" fontId="19" fillId="34" borderId="61" xfId="0" applyNumberFormat="1" applyFont="1" applyFill="1" applyBorder="1" applyProtection="1">
      <protection locked="0"/>
    </xf>
    <xf numFmtId="167" fontId="19" fillId="34" borderId="49" xfId="0" applyNumberFormat="1" applyFont="1" applyFill="1" applyBorder="1" applyProtection="1">
      <protection locked="0"/>
    </xf>
    <xf numFmtId="167" fontId="19" fillId="33" borderId="49" xfId="0" applyNumberFormat="1" applyFont="1" applyFill="1" applyBorder="1" applyProtection="1">
      <protection locked="0"/>
    </xf>
    <xf numFmtId="167" fontId="19" fillId="35" borderId="61" xfId="0" applyNumberFormat="1" applyFont="1" applyFill="1" applyBorder="1" applyProtection="1">
      <protection locked="0"/>
    </xf>
    <xf numFmtId="0" fontId="19" fillId="35" borderId="0" xfId="0" applyFont="1" applyFill="1" applyBorder="1" applyAlignment="1" applyProtection="1">
      <alignment horizontal="right"/>
      <protection locked="0"/>
    </xf>
    <xf numFmtId="4" fontId="20" fillId="34" borderId="61" xfId="35" applyNumberFormat="1" applyFont="1" applyFill="1" applyBorder="1" applyAlignment="1" applyProtection="1">
      <alignment horizontal="right"/>
      <protection locked="0"/>
    </xf>
    <xf numFmtId="4" fontId="19" fillId="34" borderId="49" xfId="0" applyNumberFormat="1" applyFont="1" applyFill="1" applyBorder="1" applyAlignment="1" applyProtection="1">
      <alignment horizontal="right"/>
      <protection locked="0"/>
    </xf>
    <xf numFmtId="0" fontId="0" fillId="33" borderId="61" xfId="0" applyFont="1" applyFill="1" applyBorder="1" applyProtection="1">
      <protection locked="0"/>
    </xf>
    <xf numFmtId="4" fontId="20" fillId="33" borderId="49" xfId="35" applyNumberFormat="1" applyFont="1" applyFill="1" applyBorder="1" applyAlignment="1" applyProtection="1">
      <alignment horizontal="right"/>
      <protection locked="0"/>
    </xf>
    <xf numFmtId="4" fontId="19" fillId="35" borderId="61" xfId="0" applyNumberFormat="1" applyFont="1" applyFill="1" applyBorder="1" applyAlignment="1" applyProtection="1">
      <alignment horizontal="right"/>
      <protection locked="0"/>
    </xf>
    <xf numFmtId="164" fontId="20" fillId="35" borderId="49" xfId="35" applyFont="1" applyFill="1" applyBorder="1" applyProtection="1">
      <protection locked="0"/>
    </xf>
    <xf numFmtId="2" fontId="20" fillId="34" borderId="61" xfId="35" applyNumberFormat="1" applyFont="1" applyFill="1" applyBorder="1" applyAlignment="1" applyProtection="1">
      <alignment horizontal="right"/>
      <protection locked="0"/>
    </xf>
    <xf numFmtId="2" fontId="19" fillId="34" borderId="22" xfId="0" applyNumberFormat="1" applyFont="1" applyFill="1" applyBorder="1" applyAlignment="1" applyProtection="1">
      <alignment horizontal="right"/>
      <protection locked="0"/>
    </xf>
    <xf numFmtId="0" fontId="3" fillId="33" borderId="61" xfId="0" applyFont="1" applyFill="1" applyBorder="1" applyAlignment="1" applyProtection="1">
      <alignment vertical="center"/>
      <protection locked="0"/>
    </xf>
    <xf numFmtId="2" fontId="20" fillId="33" borderId="49" xfId="35" applyNumberFormat="1" applyFont="1" applyFill="1" applyBorder="1" applyAlignment="1" applyProtection="1">
      <alignment horizontal="right"/>
      <protection locked="0"/>
    </xf>
    <xf numFmtId="2" fontId="19" fillId="35" borderId="61" xfId="0" applyNumberFormat="1" applyFont="1" applyFill="1" applyBorder="1" applyAlignment="1" applyProtection="1">
      <alignment horizontal="right"/>
      <protection locked="0"/>
    </xf>
    <xf numFmtId="3" fontId="20" fillId="34" borderId="61" xfId="35" applyNumberFormat="1" applyFont="1" applyFill="1" applyBorder="1" applyAlignment="1" applyProtection="1">
      <alignment horizontal="right"/>
      <protection locked="0"/>
    </xf>
    <xf numFmtId="3" fontId="19" fillId="34" borderId="22" xfId="0" applyNumberFormat="1" applyFont="1" applyFill="1" applyBorder="1" applyAlignment="1" applyProtection="1">
      <alignment horizontal="right"/>
      <protection locked="0"/>
    </xf>
    <xf numFmtId="3" fontId="20" fillId="33" borderId="49" xfId="35" applyNumberFormat="1" applyFont="1" applyFill="1" applyBorder="1" applyAlignment="1" applyProtection="1">
      <alignment horizontal="right"/>
      <protection locked="0"/>
    </xf>
    <xf numFmtId="3" fontId="19" fillId="35" borderId="61" xfId="0" applyNumberFormat="1" applyFont="1" applyFill="1" applyBorder="1" applyAlignment="1" applyProtection="1">
      <alignment horizontal="right"/>
      <protection locked="0"/>
    </xf>
    <xf numFmtId="2" fontId="20" fillId="32" borderId="61" xfId="35" applyNumberFormat="1" applyFont="1" applyFill="1" applyBorder="1" applyAlignment="1" applyProtection="1">
      <alignment horizontal="right"/>
      <protection locked="0"/>
    </xf>
    <xf numFmtId="2" fontId="19" fillId="32" borderId="22" xfId="0" applyNumberFormat="1" applyFont="1" applyFill="1" applyBorder="1" applyAlignment="1" applyProtection="1">
      <alignment horizontal="right"/>
      <protection locked="0"/>
    </xf>
    <xf numFmtId="0" fontId="3" fillId="32" borderId="61" xfId="0" applyFont="1" applyFill="1" applyBorder="1" applyAlignment="1" applyProtection="1">
      <alignment vertical="center"/>
      <protection locked="0"/>
    </xf>
    <xf numFmtId="2" fontId="20" fillId="32" borderId="49" xfId="35" applyNumberFormat="1" applyFont="1" applyFill="1" applyBorder="1" applyAlignment="1" applyProtection="1">
      <alignment horizontal="right"/>
      <protection locked="0"/>
    </xf>
    <xf numFmtId="2" fontId="19" fillId="32" borderId="61" xfId="0" applyNumberFormat="1" applyFont="1" applyFill="1" applyBorder="1" applyAlignment="1" applyProtection="1">
      <alignment horizontal="right"/>
      <protection locked="0"/>
    </xf>
    <xf numFmtId="2" fontId="20" fillId="32" borderId="22" xfId="35" applyNumberFormat="1" applyFont="1" applyFill="1" applyBorder="1" applyAlignment="1" applyProtection="1">
      <alignment horizontal="right"/>
      <protection locked="0"/>
    </xf>
    <xf numFmtId="164" fontId="20" fillId="32" borderId="49" xfId="35" applyFont="1" applyFill="1" applyBorder="1" applyProtection="1">
      <protection locked="0"/>
    </xf>
    <xf numFmtId="1" fontId="19" fillId="34" borderId="22" xfId="0" applyNumberFormat="1" applyFont="1" applyFill="1" applyBorder="1" applyAlignment="1" applyProtection="1">
      <alignment horizontal="right"/>
      <protection locked="0"/>
    </xf>
    <xf numFmtId="1" fontId="19" fillId="35" borderId="61" xfId="0" applyNumberFormat="1" applyFont="1" applyFill="1" applyBorder="1" applyAlignment="1" applyProtection="1">
      <alignment horizontal="right"/>
      <protection locked="0"/>
    </xf>
    <xf numFmtId="1" fontId="20" fillId="35" borderId="49" xfId="35" applyNumberFormat="1" applyFont="1" applyFill="1" applyBorder="1" applyProtection="1">
      <protection locked="0"/>
    </xf>
    <xf numFmtId="4" fontId="20" fillId="32" borderId="22" xfId="35" applyNumberFormat="1" applyFont="1" applyFill="1" applyBorder="1" applyAlignment="1" applyProtection="1">
      <alignment horizontal="right"/>
      <protection locked="0"/>
    </xf>
    <xf numFmtId="0" fontId="27" fillId="33" borderId="61" xfId="0" applyFont="1" applyFill="1" applyBorder="1" applyAlignment="1" applyProtection="1">
      <alignment vertical="center"/>
      <protection locked="0"/>
    </xf>
    <xf numFmtId="0" fontId="0" fillId="35" borderId="49" xfId="0" applyFont="1" applyFill="1" applyBorder="1" applyProtection="1">
      <protection locked="0"/>
    </xf>
    <xf numFmtId="0" fontId="3" fillId="34" borderId="61" xfId="0" applyFont="1" applyFill="1" applyBorder="1" applyAlignment="1" applyProtection="1">
      <alignment vertical="center"/>
      <protection locked="0"/>
    </xf>
    <xf numFmtId="3" fontId="20" fillId="34" borderId="49" xfId="35" applyNumberFormat="1" applyFont="1" applyFill="1" applyBorder="1" applyAlignment="1" applyProtection="1">
      <alignment horizontal="right"/>
      <protection locked="0"/>
    </xf>
    <xf numFmtId="0" fontId="20" fillId="0" borderId="0" xfId="0" applyFont="1" applyAlignment="1">
      <alignment horizontal="left" vertical="top" wrapText="1"/>
    </xf>
    <xf numFmtId="0" fontId="9" fillId="0" borderId="18" xfId="0" applyFont="1" applyFill="1" applyBorder="1" applyAlignment="1" applyProtection="1">
      <alignment horizontal="left" vertical="center" wrapText="1"/>
    </xf>
    <xf numFmtId="49" fontId="75" fillId="0" borderId="0" xfId="0" applyNumberFormat="1" applyFont="1"/>
    <xf numFmtId="49" fontId="68" fillId="0" borderId="0" xfId="0" applyNumberFormat="1" applyFont="1" applyAlignment="1">
      <alignment horizontal="right"/>
    </xf>
    <xf numFmtId="0" fontId="4" fillId="29" borderId="0" xfId="47" applyFont="1" applyFill="1" applyBorder="1"/>
    <xf numFmtId="0" fontId="6" fillId="37" borderId="76" xfId="0" applyFont="1" applyFill="1" applyBorder="1" applyAlignment="1">
      <alignment horizontal="left" vertical="top" wrapText="1"/>
    </xf>
    <xf numFmtId="0" fontId="6" fillId="36" borderId="76" xfId="0" applyFont="1" applyFill="1" applyBorder="1" applyAlignment="1">
      <alignment horizontal="left" vertical="top" wrapText="1"/>
    </xf>
    <xf numFmtId="0" fontId="6" fillId="37" borderId="81" xfId="0" applyFont="1" applyFill="1" applyBorder="1" applyAlignment="1">
      <alignment horizontal="left" vertical="top" wrapText="1"/>
    </xf>
    <xf numFmtId="0" fontId="5" fillId="36" borderId="78" xfId="0" applyFont="1" applyFill="1" applyBorder="1" applyAlignment="1">
      <alignment horizontal="center" vertical="top" wrapText="1"/>
    </xf>
    <xf numFmtId="0" fontId="65" fillId="0" borderId="0" xfId="0" applyFont="1" applyBorder="1"/>
    <xf numFmtId="0" fontId="65" fillId="0" borderId="0" xfId="0" applyFont="1" applyBorder="1" applyAlignment="1">
      <alignment vertical="top"/>
    </xf>
    <xf numFmtId="3" fontId="65" fillId="0" borderId="0" xfId="0" applyNumberFormat="1" applyFont="1" applyBorder="1"/>
    <xf numFmtId="0" fontId="65" fillId="0" borderId="0" xfId="0" applyFont="1" applyFill="1" applyBorder="1"/>
    <xf numFmtId="2" fontId="65" fillId="0" borderId="0" xfId="0" applyNumberFormat="1" applyFont="1" applyBorder="1"/>
    <xf numFmtId="0" fontId="5" fillId="0" borderId="0" xfId="0" applyFont="1" applyBorder="1"/>
    <xf numFmtId="166" fontId="5" fillId="0" borderId="0" xfId="0" applyNumberFormat="1" applyFont="1" applyBorder="1"/>
    <xf numFmtId="0" fontId="6" fillId="0" borderId="0" xfId="0" applyFont="1" applyBorder="1"/>
    <xf numFmtId="0" fontId="65" fillId="0" borderId="0" xfId="0" applyFont="1"/>
    <xf numFmtId="0" fontId="76" fillId="0" borderId="0" xfId="0" applyFont="1"/>
    <xf numFmtId="166" fontId="76" fillId="0" borderId="0" xfId="0" applyNumberFormat="1" applyFont="1"/>
    <xf numFmtId="0" fontId="58" fillId="0" borderId="0" xfId="0" applyFont="1" applyBorder="1"/>
    <xf numFmtId="0" fontId="77" fillId="0" borderId="0" xfId="0" applyFont="1" applyFill="1" applyBorder="1" applyAlignment="1" applyProtection="1">
      <alignment vertical="center"/>
    </xf>
    <xf numFmtId="49" fontId="78" fillId="0" borderId="44" xfId="0" quotePrefix="1" applyNumberFormat="1" applyFont="1" applyBorder="1" applyAlignment="1">
      <alignment horizontal="left" vertical="center" wrapText="1"/>
    </xf>
    <xf numFmtId="0" fontId="79" fillId="0" borderId="11" xfId="0" applyFont="1" applyFill="1" applyBorder="1" applyAlignment="1" applyProtection="1">
      <alignment horizontal="left" vertical="center" wrapText="1"/>
    </xf>
    <xf numFmtId="0" fontId="20" fillId="0" borderId="0" xfId="0" applyFont="1" applyAlignment="1">
      <alignment horizontal="left" vertical="top" wrapText="1"/>
    </xf>
    <xf numFmtId="0" fontId="0" fillId="0" borderId="0" xfId="0" applyAlignment="1">
      <alignment horizontal="left" vertical="top"/>
    </xf>
    <xf numFmtId="4" fontId="4" fillId="39" borderId="22" xfId="39" applyNumberFormat="1" applyFont="1" applyFill="1" applyBorder="1" applyAlignment="1" applyProtection="1">
      <alignment vertical="center"/>
      <protection locked="0"/>
    </xf>
    <xf numFmtId="0" fontId="22" fillId="0" borderId="82" xfId="0" applyFont="1" applyBorder="1" applyAlignment="1">
      <alignment horizontal="left" vertical="center"/>
    </xf>
    <xf numFmtId="0" fontId="0" fillId="0" borderId="83" xfId="0" applyBorder="1" applyAlignment="1">
      <alignment horizontal="left" vertical="center"/>
    </xf>
    <xf numFmtId="0" fontId="22" fillId="0" borderId="30" xfId="0" applyFont="1" applyBorder="1"/>
    <xf numFmtId="0" fontId="0" fillId="0" borderId="85" xfId="0" applyBorder="1"/>
    <xf numFmtId="0" fontId="30" fillId="0" borderId="85" xfId="0" applyFont="1" applyBorder="1"/>
    <xf numFmtId="0" fontId="22" fillId="0" borderId="87" xfId="0" applyFont="1" applyBorder="1"/>
    <xf numFmtId="0" fontId="30" fillId="0" borderId="88" xfId="0" applyFont="1" applyBorder="1"/>
    <xf numFmtId="3" fontId="3" fillId="0" borderId="90" xfId="0" applyNumberFormat="1" applyFont="1" applyBorder="1" applyAlignment="1" applyProtection="1">
      <alignment horizontal="right" vertical="center" wrapText="1"/>
    </xf>
    <xf numFmtId="3" fontId="20" fillId="0" borderId="91" xfId="0" applyNumberFormat="1" applyFont="1" applyBorder="1"/>
    <xf numFmtId="3" fontId="20" fillId="0" borderId="86" xfId="0" applyNumberFormat="1" applyFont="1" applyBorder="1"/>
    <xf numFmtId="3" fontId="3" fillId="0" borderId="35" xfId="0" applyNumberFormat="1" applyFont="1" applyBorder="1" applyAlignment="1" applyProtection="1">
      <alignment horizontal="right" vertical="center" wrapText="1"/>
    </xf>
    <xf numFmtId="3" fontId="3" fillId="0" borderId="29" xfId="0" applyNumberFormat="1" applyFont="1" applyFill="1" applyBorder="1" applyAlignment="1">
      <alignment horizontal="righ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left" vertical="top" wrapText="1"/>
    </xf>
    <xf numFmtId="0" fontId="20" fillId="0" borderId="0" xfId="0" applyFont="1" applyAlignment="1">
      <alignment horizontal="left" vertical="top"/>
    </xf>
    <xf numFmtId="0" fontId="64" fillId="38" borderId="77" xfId="0" applyFont="1" applyFill="1" applyBorder="1" applyAlignment="1">
      <alignment horizontal="center" vertical="center" wrapText="1"/>
    </xf>
    <xf numFmtId="0" fontId="64" fillId="38" borderId="67" xfId="0" applyFont="1" applyFill="1" applyBorder="1" applyAlignment="1">
      <alignment horizontal="center" vertical="center" wrapText="1"/>
    </xf>
    <xf numFmtId="0" fontId="0" fillId="0" borderId="57" xfId="0" applyBorder="1" applyAlignment="1">
      <alignment vertical="top" wrapText="1"/>
    </xf>
    <xf numFmtId="0" fontId="0" fillId="0" borderId="54" xfId="0" applyBorder="1" applyAlignment="1">
      <alignment vertical="top" wrapText="1"/>
    </xf>
    <xf numFmtId="166" fontId="3" fillId="29" borderId="68" xfId="47" applyNumberFormat="1" applyFont="1" applyFill="1" applyBorder="1"/>
    <xf numFmtId="0" fontId="4" fillId="30" borderId="0" xfId="47" applyFont="1" applyFill="1" applyAlignment="1">
      <alignment horizontal="center"/>
    </xf>
    <xf numFmtId="49" fontId="83" fillId="0" borderId="0" xfId="0" applyNumberFormat="1" applyFont="1"/>
    <xf numFmtId="0" fontId="70" fillId="0" borderId="26" xfId="0" applyFont="1" applyFill="1" applyBorder="1" applyProtection="1"/>
    <xf numFmtId="0" fontId="20"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horizontal="left" vertical="top"/>
    </xf>
    <xf numFmtId="0" fontId="20" fillId="0" borderId="0" xfId="0" applyFont="1" applyAlignment="1">
      <alignment horizontal="left" vertical="top"/>
    </xf>
    <xf numFmtId="0" fontId="0" fillId="0" borderId="0" xfId="0" applyAlignment="1"/>
    <xf numFmtId="0" fontId="20" fillId="0" borderId="0" xfId="0" applyFont="1" applyAlignment="1">
      <alignment horizontal="center" vertical="top" wrapText="1"/>
    </xf>
    <xf numFmtId="0" fontId="22"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xf>
    <xf numFmtId="0" fontId="22" fillId="0" borderId="0" xfId="0" applyFont="1" applyAlignment="1">
      <alignment horizontal="left"/>
    </xf>
    <xf numFmtId="0" fontId="0" fillId="0" borderId="0" xfId="0" applyAlignment="1">
      <alignment horizontal="left"/>
    </xf>
    <xf numFmtId="0" fontId="32" fillId="0" borderId="0" xfId="0" applyFont="1" applyAlignment="1">
      <alignment horizontal="left" vertical="center" wrapText="1"/>
    </xf>
    <xf numFmtId="0" fontId="0" fillId="0" borderId="0" xfId="0" applyFont="1" applyAlignment="1">
      <alignment horizontal="left" vertical="center" wrapText="1"/>
    </xf>
    <xf numFmtId="0" fontId="70" fillId="0" borderId="0" xfId="0" applyFont="1" applyAlignment="1">
      <alignment horizontal="left" vertical="top" wrapText="1"/>
    </xf>
    <xf numFmtId="0" fontId="20" fillId="0" borderId="0" xfId="0" applyFont="1" applyAlignment="1">
      <alignment horizontal="left" vertical="center"/>
    </xf>
    <xf numFmtId="4" fontId="20" fillId="31" borderId="22" xfId="35" applyNumberFormat="1" applyFont="1" applyFill="1" applyBorder="1" applyAlignment="1" applyProtection="1">
      <alignment horizontal="right"/>
      <protection locked="0"/>
    </xf>
    <xf numFmtId="0" fontId="4" fillId="0" borderId="22" xfId="0" applyFont="1" applyFill="1" applyBorder="1" applyAlignment="1" applyProtection="1">
      <alignment horizontal="left" vertical="center"/>
    </xf>
    <xf numFmtId="3" fontId="20" fillId="31" borderId="22" xfId="35" applyNumberFormat="1" applyFont="1" applyFill="1" applyBorder="1" applyAlignment="1" applyProtection="1">
      <alignment horizontal="right"/>
      <protection locked="0"/>
    </xf>
    <xf numFmtId="0" fontId="19" fillId="33" borderId="23" xfId="0" applyFont="1" applyFill="1" applyBorder="1" applyAlignment="1" applyProtection="1">
      <alignment horizontal="center"/>
    </xf>
    <xf numFmtId="2" fontId="20" fillId="0" borderId="23" xfId="35" applyNumberFormat="1" applyFont="1" applyFill="1" applyBorder="1" applyAlignment="1" applyProtection="1">
      <alignment horizontal="center"/>
    </xf>
    <xf numFmtId="0" fontId="19" fillId="34" borderId="23" xfId="0" applyFont="1" applyFill="1" applyBorder="1" applyAlignment="1" applyProtection="1">
      <alignment horizontal="center"/>
    </xf>
    <xf numFmtId="2" fontId="20" fillId="0" borderId="27" xfId="0" applyNumberFormat="1" applyFont="1" applyFill="1" applyBorder="1" applyAlignment="1" applyProtection="1">
      <alignment horizontal="center"/>
    </xf>
    <xf numFmtId="2" fontId="20" fillId="0" borderId="23" xfId="0" applyNumberFormat="1" applyFont="1" applyFill="1" applyBorder="1" applyAlignment="1" applyProtection="1">
      <alignment horizontal="center"/>
    </xf>
    <xf numFmtId="0" fontId="19" fillId="0" borderId="25" xfId="0" applyFont="1" applyFill="1" applyBorder="1" applyAlignment="1" applyProtection="1">
      <alignment horizontal="center"/>
    </xf>
    <xf numFmtId="2" fontId="19" fillId="0" borderId="26" xfId="0" applyNumberFormat="1" applyFont="1" applyFill="1" applyBorder="1" applyAlignment="1" applyProtection="1">
      <alignment horizontal="center"/>
    </xf>
    <xf numFmtId="4" fontId="20" fillId="32" borderId="22" xfId="35" applyNumberFormat="1" applyFont="1" applyFill="1" applyBorder="1" applyAlignment="1" applyProtection="1">
      <alignment horizontal="center"/>
      <protection locked="0"/>
    </xf>
    <xf numFmtId="2" fontId="20" fillId="32" borderId="22" xfId="35" applyNumberFormat="1" applyFont="1" applyFill="1" applyBorder="1" applyAlignment="1" applyProtection="1">
      <alignment horizontal="center"/>
      <protection locked="0"/>
    </xf>
    <xf numFmtId="0" fontId="20" fillId="31" borderId="22" xfId="0" applyFont="1" applyFill="1" applyBorder="1" applyAlignment="1" applyProtection="1">
      <alignment horizontal="left"/>
      <protection locked="0"/>
    </xf>
    <xf numFmtId="2" fontId="20" fillId="0" borderId="26" xfId="35" applyNumberFormat="1" applyFont="1" applyFill="1" applyBorder="1" applyAlignment="1" applyProtection="1">
      <alignment horizontal="center"/>
    </xf>
    <xf numFmtId="2" fontId="20" fillId="0" borderId="27" xfId="35" applyNumberFormat="1" applyFont="1" applyFill="1" applyBorder="1" applyAlignment="1" applyProtection="1">
      <alignment horizontal="center"/>
    </xf>
    <xf numFmtId="10" fontId="4" fillId="31" borderId="22" xfId="39" applyNumberFormat="1" applyFont="1" applyFill="1" applyBorder="1" applyAlignment="1" applyProtection="1">
      <alignment horizontal="center" vertical="center" shrinkToFit="1"/>
      <protection locked="0"/>
    </xf>
    <xf numFmtId="167" fontId="20" fillId="31" borderId="22" xfId="39" applyNumberFormat="1" applyFont="1" applyFill="1" applyBorder="1" applyAlignment="1" applyProtection="1">
      <alignment horizontal="center" vertical="center"/>
      <protection locked="0"/>
    </xf>
    <xf numFmtId="10" fontId="4" fillId="31" borderId="23" xfId="39" applyNumberFormat="1" applyFont="1" applyFill="1" applyBorder="1" applyAlignment="1" applyProtection="1">
      <alignment horizontal="left" vertical="top"/>
      <protection locked="0"/>
    </xf>
    <xf numFmtId="10" fontId="4" fillId="31" borderId="26" xfId="39" applyNumberFormat="1" applyFont="1" applyFill="1" applyBorder="1" applyAlignment="1" applyProtection="1">
      <alignment horizontal="left" vertical="top"/>
      <protection locked="0"/>
    </xf>
    <xf numFmtId="0" fontId="0" fillId="31" borderId="23" xfId="0" applyFont="1" applyFill="1" applyBorder="1" applyAlignment="1" applyProtection="1">
      <alignment horizontal="left" vertical="top" wrapText="1"/>
      <protection locked="0"/>
    </xf>
    <xf numFmtId="0" fontId="0" fillId="31" borderId="23" xfId="0" applyFont="1" applyFill="1" applyBorder="1" applyAlignment="1" applyProtection="1">
      <alignment horizontal="left" vertical="top"/>
      <protection locked="0"/>
    </xf>
    <xf numFmtId="0" fontId="0" fillId="31" borderId="26" xfId="0" applyFont="1" applyFill="1" applyBorder="1" applyAlignment="1" applyProtection="1">
      <alignment horizontal="left" vertical="top"/>
      <protection locked="0"/>
    </xf>
    <xf numFmtId="49" fontId="4" fillId="31" borderId="22" xfId="39" applyNumberFormat="1"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xf>
    <xf numFmtId="0" fontId="5" fillId="34" borderId="26" xfId="0" applyFont="1" applyFill="1" applyBorder="1" applyAlignment="1" applyProtection="1">
      <alignment horizontal="center" vertical="center"/>
      <protection locked="0"/>
    </xf>
    <xf numFmtId="14" fontId="20" fillId="31" borderId="22" xfId="0" applyNumberFormat="1" applyFont="1" applyFill="1" applyBorder="1" applyAlignment="1" applyProtection="1">
      <alignment horizontal="center" vertical="center"/>
      <protection locked="0"/>
    </xf>
    <xf numFmtId="167" fontId="20" fillId="31" borderId="22" xfId="35" applyNumberFormat="1" applyFont="1" applyFill="1" applyBorder="1" applyAlignment="1" applyProtection="1">
      <alignment horizontal="center" vertical="center"/>
      <protection locked="0"/>
    </xf>
    <xf numFmtId="0" fontId="22" fillId="34" borderId="22" xfId="0" applyFont="1" applyFill="1" applyBorder="1" applyAlignment="1" applyProtection="1">
      <alignment horizontal="center"/>
      <protection locked="0"/>
    </xf>
    <xf numFmtId="0" fontId="4" fillId="31" borderId="22" xfId="0" applyNumberFormat="1" applyFont="1" applyFill="1" applyBorder="1" applyAlignment="1" applyProtection="1">
      <alignment horizontal="right" vertical="center"/>
      <protection locked="0"/>
    </xf>
    <xf numFmtId="0" fontId="0" fillId="0" borderId="22" xfId="0" applyNumberFormat="1" applyBorder="1" applyAlignment="1" applyProtection="1">
      <alignment horizontal="right" vertical="center"/>
      <protection locked="0"/>
    </xf>
    <xf numFmtId="10" fontId="4" fillId="0" borderId="0" xfId="39" applyNumberFormat="1" applyFont="1" applyFill="1" applyBorder="1" applyAlignment="1" applyProtection="1">
      <alignment horizontal="left" vertical="center"/>
    </xf>
    <xf numFmtId="0" fontId="22" fillId="31" borderId="22" xfId="0" applyFont="1" applyFill="1" applyBorder="1" applyAlignment="1" applyProtection="1">
      <alignment horizontal="center"/>
      <protection locked="0"/>
    </xf>
    <xf numFmtId="0" fontId="4" fillId="31" borderId="26" xfId="0" applyFont="1" applyFill="1" applyBorder="1" applyAlignment="1" applyProtection="1">
      <alignment horizontal="center" vertical="center"/>
      <protection locked="0"/>
    </xf>
    <xf numFmtId="165" fontId="4" fillId="31" borderId="22" xfId="39" applyNumberFormat="1" applyFont="1" applyFill="1" applyBorder="1" applyAlignment="1" applyProtection="1">
      <alignment horizontal="center" vertical="center" shrinkToFit="1"/>
      <protection locked="0"/>
    </xf>
    <xf numFmtId="0" fontId="5" fillId="31" borderId="26"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xf>
    <xf numFmtId="10" fontId="3" fillId="0" borderId="0" xfId="39" applyNumberFormat="1" applyFont="1" applyFill="1" applyBorder="1" applyAlignment="1" applyProtection="1">
      <alignment vertical="center"/>
    </xf>
    <xf numFmtId="49" fontId="4" fillId="31" borderId="22" xfId="0" applyNumberFormat="1" applyFont="1" applyFill="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4" fillId="31" borderId="26" xfId="0" applyFont="1" applyFill="1" applyBorder="1" applyAlignment="1" applyProtection="1">
      <alignment horizontal="right" vertical="center"/>
      <protection locked="0"/>
    </xf>
    <xf numFmtId="0" fontId="0" fillId="0" borderId="22" xfId="0" applyBorder="1" applyAlignment="1">
      <alignment horizontal="left" vertical="center"/>
    </xf>
    <xf numFmtId="0" fontId="0" fillId="0" borderId="22" xfId="0" applyBorder="1" applyAlignment="1" applyProtection="1">
      <alignment horizontal="left"/>
      <protection locked="0"/>
    </xf>
    <xf numFmtId="0" fontId="0" fillId="0" borderId="79" xfId="0" applyBorder="1" applyAlignment="1" applyProtection="1">
      <alignment horizontal="left"/>
      <protection locked="0"/>
    </xf>
    <xf numFmtId="0" fontId="4" fillId="0" borderId="23" xfId="0" applyFont="1" applyFill="1" applyBorder="1" applyAlignment="1" applyProtection="1"/>
    <xf numFmtId="0" fontId="0" fillId="0" borderId="23" xfId="0" applyBorder="1" applyAlignment="1" applyProtection="1"/>
    <xf numFmtId="0" fontId="0" fillId="0" borderId="0" xfId="0" applyAlignment="1" applyProtection="1"/>
    <xf numFmtId="0" fontId="0" fillId="0" borderId="26" xfId="0" applyBorder="1" applyAlignment="1" applyProtection="1"/>
    <xf numFmtId="0" fontId="20" fillId="31" borderId="80" xfId="0" applyFont="1" applyFill="1" applyBorder="1" applyAlignment="1" applyProtection="1">
      <alignment horizontal="left"/>
      <protection locked="0"/>
    </xf>
    <xf numFmtId="49" fontId="4" fillId="31" borderId="80" xfId="0" applyNumberFormat="1" applyFont="1" applyFill="1" applyBorder="1" applyAlignment="1" applyProtection="1">
      <alignment horizontal="left" vertical="center"/>
      <protection locked="0"/>
    </xf>
    <xf numFmtId="10" fontId="4" fillId="0" borderId="22" xfId="39" applyNumberFormat="1" applyFont="1" applyFill="1" applyBorder="1" applyAlignment="1" applyProtection="1">
      <alignment horizontal="right" vertical="center"/>
    </xf>
    <xf numFmtId="2" fontId="20" fillId="31" borderId="22" xfId="35" applyNumberFormat="1" applyFont="1" applyFill="1" applyBorder="1" applyAlignment="1" applyProtection="1">
      <alignment horizontal="right"/>
      <protection locked="0"/>
    </xf>
    <xf numFmtId="167" fontId="6" fillId="0" borderId="74" xfId="0" applyNumberFormat="1" applyFont="1" applyFill="1" applyBorder="1" applyAlignment="1">
      <alignment horizontal="center" vertical="center" wrapText="1"/>
    </xf>
    <xf numFmtId="167" fontId="6" fillId="0" borderId="75" xfId="0" applyNumberFormat="1" applyFont="1" applyFill="1" applyBorder="1" applyAlignment="1">
      <alignment horizontal="center" vertical="center" wrapText="1"/>
    </xf>
    <xf numFmtId="167" fontId="6" fillId="0" borderId="37" xfId="0" applyNumberFormat="1" applyFont="1" applyFill="1" applyBorder="1" applyAlignment="1">
      <alignment horizontal="center" vertical="center" wrapText="1"/>
    </xf>
    <xf numFmtId="167" fontId="6" fillId="0" borderId="38" xfId="0" applyNumberFormat="1" applyFont="1" applyFill="1" applyBorder="1" applyAlignment="1">
      <alignment horizontal="center" vertical="center" wrapText="1"/>
    </xf>
    <xf numFmtId="167" fontId="6" fillId="0" borderId="40" xfId="0" applyNumberFormat="1" applyFont="1" applyFill="1" applyBorder="1" applyAlignment="1">
      <alignment horizontal="center" vertical="center" wrapText="1"/>
    </xf>
    <xf numFmtId="167" fontId="6" fillId="0" borderId="39" xfId="0" applyNumberFormat="1" applyFont="1" applyFill="1" applyBorder="1" applyAlignment="1">
      <alignment horizontal="center" vertical="center" wrapText="1"/>
    </xf>
    <xf numFmtId="0" fontId="9" fillId="0" borderId="57" xfId="0" applyFont="1" applyFill="1" applyBorder="1" applyAlignment="1" applyProtection="1">
      <alignment horizontal="left" vertical="center" wrapText="1"/>
    </xf>
    <xf numFmtId="0" fontId="9" fillId="0" borderId="60" xfId="0" applyFont="1" applyFill="1" applyBorder="1" applyAlignment="1" applyProtection="1">
      <alignment horizontal="left" vertical="center" wrapText="1"/>
    </xf>
    <xf numFmtId="3" fontId="80" fillId="0" borderId="42" xfId="0" applyNumberFormat="1" applyFont="1" applyFill="1" applyBorder="1" applyAlignment="1">
      <alignment horizontal="right" vertical="center" wrapText="1"/>
    </xf>
    <xf numFmtId="3" fontId="80" fillId="0" borderId="18" xfId="0" applyNumberFormat="1" applyFont="1" applyFill="1" applyBorder="1" applyAlignment="1">
      <alignment horizontal="right" vertical="center" wrapText="1"/>
    </xf>
    <xf numFmtId="170" fontId="6" fillId="0" borderId="42" xfId="50" applyNumberFormat="1" applyFont="1" applyFill="1" applyBorder="1" applyAlignment="1">
      <alignment horizontal="center" vertical="center" wrapText="1"/>
    </xf>
    <xf numFmtId="170" fontId="6" fillId="0" borderId="18" xfId="50" applyNumberFormat="1" applyFont="1" applyFill="1" applyBorder="1" applyAlignment="1">
      <alignment horizontal="center" vertical="center" wrapText="1"/>
    </xf>
    <xf numFmtId="170" fontId="6" fillId="0" borderId="48" xfId="50" applyNumberFormat="1" applyFont="1" applyFill="1" applyBorder="1" applyAlignment="1">
      <alignment horizontal="center" vertical="center" wrapText="1"/>
    </xf>
    <xf numFmtId="170" fontId="6" fillId="0" borderId="71" xfId="50" applyNumberFormat="1" applyFont="1" applyFill="1" applyBorder="1" applyAlignment="1">
      <alignment horizontal="center" vertical="center" wrapText="1"/>
    </xf>
    <xf numFmtId="3" fontId="6" fillId="0" borderId="42" xfId="0" applyNumberFormat="1" applyFont="1" applyFill="1" applyBorder="1" applyAlignment="1">
      <alignment horizontal="right" vertical="center" wrapText="1"/>
    </xf>
    <xf numFmtId="3" fontId="6" fillId="0" borderId="18" xfId="0" applyNumberFormat="1" applyFont="1" applyFill="1" applyBorder="1" applyAlignment="1">
      <alignment horizontal="right" vertical="center" wrapText="1"/>
    </xf>
    <xf numFmtId="2" fontId="6" fillId="0" borderId="42" xfId="0" applyNumberFormat="1" applyFont="1" applyFill="1" applyBorder="1" applyAlignment="1">
      <alignment horizontal="right" vertical="center" wrapText="1"/>
    </xf>
    <xf numFmtId="2" fontId="6" fillId="0" borderId="18" xfId="0" applyNumberFormat="1" applyFont="1" applyFill="1" applyBorder="1" applyAlignment="1">
      <alignment horizontal="right" vertical="center" wrapText="1"/>
    </xf>
    <xf numFmtId="169" fontId="6" fillId="0" borderId="42" xfId="50" applyNumberFormat="1" applyFont="1" applyFill="1" applyBorder="1" applyAlignment="1">
      <alignment horizontal="center" vertical="center" wrapText="1"/>
    </xf>
    <xf numFmtId="169" fontId="6" fillId="0" borderId="18" xfId="50" applyNumberFormat="1" applyFont="1" applyFill="1" applyBorder="1" applyAlignment="1">
      <alignment horizontal="center" vertical="center" wrapText="1"/>
    </xf>
    <xf numFmtId="10" fontId="4" fillId="0" borderId="42" xfId="0" applyNumberFormat="1" applyFont="1" applyFill="1" applyBorder="1" applyAlignment="1">
      <alignment horizontal="center" vertical="center"/>
    </xf>
    <xf numFmtId="10" fontId="4" fillId="0" borderId="18" xfId="0" applyNumberFormat="1" applyFont="1" applyFill="1" applyBorder="1" applyAlignment="1">
      <alignment horizontal="center" vertical="center"/>
    </xf>
    <xf numFmtId="9" fontId="4" fillId="0" borderId="42" xfId="39" applyFont="1" applyBorder="1" applyAlignment="1" applyProtection="1">
      <alignment horizontal="center" vertical="center" wrapText="1"/>
    </xf>
    <xf numFmtId="9" fontId="4" fillId="0" borderId="18" xfId="39" applyFont="1" applyBorder="1" applyAlignment="1" applyProtection="1">
      <alignment horizontal="center" vertical="center" wrapText="1"/>
    </xf>
    <xf numFmtId="0" fontId="9" fillId="0" borderId="24"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2" fontId="6" fillId="0" borderId="42" xfId="50" applyNumberFormat="1" applyFont="1" applyFill="1" applyBorder="1" applyAlignment="1">
      <alignment horizontal="right" vertical="center" wrapText="1"/>
    </xf>
    <xf numFmtId="2" fontId="6" fillId="0" borderId="18" xfId="50" applyNumberFormat="1" applyFont="1" applyFill="1" applyBorder="1" applyAlignment="1">
      <alignment horizontal="right" vertical="center" wrapText="1"/>
    </xf>
    <xf numFmtId="0" fontId="9" fillId="0" borderId="0"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167" fontId="6" fillId="0" borderId="37" xfId="0" applyNumberFormat="1" applyFont="1" applyFill="1" applyBorder="1" applyAlignment="1">
      <alignment horizontal="right" vertical="center" wrapText="1"/>
    </xf>
    <xf numFmtId="167" fontId="6" fillId="0" borderId="38" xfId="0" applyNumberFormat="1" applyFont="1" applyFill="1" applyBorder="1" applyAlignment="1">
      <alignment horizontal="right" vertical="center" wrapText="1"/>
    </xf>
    <xf numFmtId="167" fontId="6" fillId="0" borderId="41" xfId="0" applyNumberFormat="1" applyFont="1" applyFill="1" applyBorder="1" applyAlignment="1">
      <alignment horizontal="center" vertical="center" wrapText="1"/>
    </xf>
    <xf numFmtId="167" fontId="6" fillId="0" borderId="70" xfId="0" applyNumberFormat="1" applyFont="1" applyFill="1" applyBorder="1" applyAlignment="1">
      <alignment horizontal="center" vertical="center" wrapText="1"/>
    </xf>
    <xf numFmtId="165" fontId="4" fillId="0" borderId="42" xfId="0" applyNumberFormat="1" applyFont="1" applyFill="1" applyBorder="1" applyAlignment="1">
      <alignment horizontal="center" vertical="center"/>
    </xf>
    <xf numFmtId="165" fontId="4" fillId="0" borderId="18" xfId="0" applyNumberFormat="1" applyFont="1" applyFill="1" applyBorder="1" applyAlignment="1">
      <alignment horizontal="center" vertical="center"/>
    </xf>
    <xf numFmtId="3" fontId="80" fillId="0" borderId="47" xfId="0" applyNumberFormat="1" applyFont="1" applyFill="1" applyBorder="1" applyAlignment="1">
      <alignment horizontal="center" vertical="center" wrapText="1"/>
    </xf>
    <xf numFmtId="3" fontId="80" fillId="0" borderId="53" xfId="0" applyNumberFormat="1" applyFont="1" applyFill="1" applyBorder="1" applyAlignment="1">
      <alignment horizontal="center" vertical="center" wrapText="1"/>
    </xf>
    <xf numFmtId="49" fontId="3" fillId="0" borderId="43" xfId="0" applyNumberFormat="1" applyFont="1" applyBorder="1" applyAlignment="1">
      <alignment horizontal="left" vertical="center" wrapText="1"/>
    </xf>
    <xf numFmtId="49" fontId="3" fillId="0" borderId="44" xfId="0" applyNumberFormat="1" applyFont="1" applyBorder="1" applyAlignment="1">
      <alignment horizontal="left" vertical="center" wrapText="1"/>
    </xf>
    <xf numFmtId="0" fontId="33" fillId="0" borderId="46" xfId="0" applyNumberFormat="1" applyFont="1" applyBorder="1" applyAlignment="1">
      <alignment horizontal="left" vertical="center"/>
    </xf>
    <xf numFmtId="0" fontId="33" fillId="0" borderId="0" xfId="0" applyNumberFormat="1" applyFont="1" applyBorder="1" applyAlignment="1">
      <alignment horizontal="left" vertical="center"/>
    </xf>
    <xf numFmtId="0" fontId="33" fillId="0" borderId="44" xfId="0" applyNumberFormat="1" applyFont="1" applyBorder="1" applyAlignment="1">
      <alignment horizontal="left" vertical="center"/>
    </xf>
    <xf numFmtId="0" fontId="33" fillId="0" borderId="11" xfId="0" applyNumberFormat="1" applyFont="1" applyBorder="1" applyAlignment="1">
      <alignment horizontal="left" vertical="center"/>
    </xf>
    <xf numFmtId="3" fontId="6" fillId="0" borderId="42"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171" fontId="4" fillId="0" borderId="42" xfId="0" applyNumberFormat="1" applyFont="1" applyFill="1" applyBorder="1" applyAlignment="1">
      <alignment horizontal="center" vertical="center"/>
    </xf>
    <xf numFmtId="171" fontId="4" fillId="0" borderId="18" xfId="0" applyNumberFormat="1" applyFont="1" applyFill="1" applyBorder="1" applyAlignment="1">
      <alignment horizontal="center" vertical="center"/>
    </xf>
    <xf numFmtId="49" fontId="57" fillId="0" borderId="83" xfId="0" applyNumberFormat="1" applyFont="1" applyFill="1" applyBorder="1" applyAlignment="1">
      <alignment horizontal="left" vertical="center" shrinkToFit="1"/>
    </xf>
    <xf numFmtId="49" fontId="57" fillId="0" borderId="84" xfId="0" applyNumberFormat="1" applyFont="1" applyFill="1" applyBorder="1" applyAlignment="1">
      <alignment horizontal="left" vertical="center" shrinkToFit="1"/>
    </xf>
    <xf numFmtId="0" fontId="57" fillId="0" borderId="85" xfId="0" applyFont="1" applyFill="1" applyBorder="1" applyAlignment="1">
      <alignment horizontal="left"/>
    </xf>
    <xf numFmtId="0" fontId="57" fillId="0" borderId="86" xfId="0" applyFont="1" applyFill="1" applyBorder="1" applyAlignment="1">
      <alignment horizontal="left"/>
    </xf>
    <xf numFmtId="1" fontId="8" fillId="34" borderId="58" xfId="39" applyNumberFormat="1" applyFont="1" applyFill="1" applyBorder="1" applyAlignment="1">
      <alignment horizontal="center" vertical="center"/>
    </xf>
    <xf numFmtId="1" fontId="8" fillId="34" borderId="60" xfId="39" applyNumberFormat="1" applyFont="1" applyFill="1" applyBorder="1" applyAlignment="1">
      <alignment horizontal="center" vertical="center"/>
    </xf>
    <xf numFmtId="1" fontId="8" fillId="33" borderId="58" xfId="39" applyNumberFormat="1" applyFont="1" applyFill="1" applyBorder="1" applyAlignment="1">
      <alignment horizontal="center" vertical="center"/>
    </xf>
    <xf numFmtId="1" fontId="8" fillId="33" borderId="60" xfId="39" applyNumberFormat="1" applyFont="1" applyFill="1" applyBorder="1" applyAlignment="1">
      <alignment horizontal="center" vertical="center"/>
    </xf>
    <xf numFmtId="1" fontId="8" fillId="35" borderId="58" xfId="39" applyNumberFormat="1" applyFont="1" applyFill="1" applyBorder="1" applyAlignment="1">
      <alignment horizontal="center" vertical="center"/>
    </xf>
    <xf numFmtId="1" fontId="8" fillId="35" borderId="60" xfId="39" applyNumberFormat="1" applyFont="1" applyFill="1" applyBorder="1" applyAlignment="1">
      <alignment horizontal="center" vertical="center"/>
    </xf>
    <xf numFmtId="49" fontId="32" fillId="0" borderId="58" xfId="0" applyNumberFormat="1" applyFont="1" applyBorder="1" applyAlignment="1">
      <alignment horizontal="right" vertical="center"/>
    </xf>
    <xf numFmtId="49" fontId="32" fillId="0" borderId="60" xfId="0" applyNumberFormat="1" applyFont="1" applyBorder="1" applyAlignment="1">
      <alignment horizontal="right" vertical="center"/>
    </xf>
    <xf numFmtId="49" fontId="32" fillId="0" borderId="46" xfId="0" applyNumberFormat="1" applyFont="1" applyBorder="1" applyAlignment="1">
      <alignment horizontal="right" vertical="center"/>
    </xf>
    <xf numFmtId="49" fontId="32" fillId="0" borderId="17" xfId="0" applyNumberFormat="1" applyFont="1" applyBorder="1" applyAlignment="1">
      <alignment horizontal="right" vertical="center"/>
    </xf>
    <xf numFmtId="0" fontId="8" fillId="34" borderId="46" xfId="0" applyFont="1" applyFill="1" applyBorder="1" applyAlignment="1">
      <alignment horizontal="center" vertical="center" shrinkToFit="1"/>
    </xf>
    <xf numFmtId="0" fontId="8" fillId="34" borderId="17" xfId="0" applyFont="1" applyFill="1" applyBorder="1" applyAlignment="1">
      <alignment horizontal="center" vertical="center" shrinkToFit="1"/>
    </xf>
    <xf numFmtId="49" fontId="57" fillId="0" borderId="88" xfId="0" applyNumberFormat="1" applyFont="1" applyBorder="1" applyAlignment="1">
      <alignment horizontal="left" shrinkToFit="1"/>
    </xf>
    <xf numFmtId="49" fontId="57" fillId="0" borderId="89" xfId="0" applyNumberFormat="1" applyFont="1" applyBorder="1" applyAlignment="1">
      <alignment horizontal="left" shrinkToFit="1"/>
    </xf>
    <xf numFmtId="165" fontId="8" fillId="33" borderId="46" xfId="0" applyNumberFormat="1" applyFont="1" applyFill="1" applyBorder="1" applyAlignment="1">
      <alignment horizontal="center" vertical="center" shrinkToFit="1"/>
    </xf>
    <xf numFmtId="165" fontId="8" fillId="33" borderId="17" xfId="0" applyNumberFormat="1" applyFont="1" applyFill="1" applyBorder="1" applyAlignment="1">
      <alignment horizontal="center" vertical="center" shrinkToFit="1"/>
    </xf>
    <xf numFmtId="165" fontId="8" fillId="34" borderId="46" xfId="0" applyNumberFormat="1" applyFont="1" applyFill="1" applyBorder="1" applyAlignment="1">
      <alignment horizontal="center" vertical="center" shrinkToFit="1"/>
    </xf>
    <xf numFmtId="14" fontId="57" fillId="0" borderId="85" xfId="0" applyNumberFormat="1" applyFont="1" applyFill="1" applyBorder="1" applyAlignment="1">
      <alignment horizontal="left"/>
    </xf>
    <xf numFmtId="49" fontId="31" fillId="0" borderId="72" xfId="0" applyNumberFormat="1" applyFont="1" applyBorder="1" applyAlignment="1">
      <alignment horizontal="center" vertical="center"/>
    </xf>
    <xf numFmtId="49" fontId="31" fillId="0" borderId="67" xfId="0" applyNumberFormat="1" applyFont="1" applyBorder="1" applyAlignment="1">
      <alignment horizontal="center" vertical="center"/>
    </xf>
    <xf numFmtId="49" fontId="31" fillId="0" borderId="73" xfId="0" applyNumberFormat="1" applyFont="1" applyBorder="1" applyAlignment="1">
      <alignment horizontal="center" vertical="center"/>
    </xf>
    <xf numFmtId="165" fontId="8" fillId="35" borderId="46" xfId="0" applyNumberFormat="1" applyFont="1" applyFill="1" applyBorder="1" applyAlignment="1">
      <alignment horizontal="center" vertical="center" shrinkToFit="1"/>
    </xf>
    <xf numFmtId="165" fontId="8" fillId="35" borderId="17" xfId="0" applyNumberFormat="1" applyFont="1" applyFill="1" applyBorder="1" applyAlignment="1">
      <alignment horizontal="center" vertical="center" shrinkToFit="1"/>
    </xf>
    <xf numFmtId="10" fontId="16" fillId="0" borderId="0" xfId="39" applyNumberFormat="1" applyFont="1" applyAlignment="1">
      <alignment horizontal="center" vertical="center"/>
    </xf>
    <xf numFmtId="0" fontId="16" fillId="0" borderId="0" xfId="0" applyFont="1" applyAlignment="1">
      <alignment horizontal="center"/>
    </xf>
    <xf numFmtId="10" fontId="16" fillId="0" borderId="0" xfId="0" applyNumberFormat="1" applyFont="1" applyAlignment="1">
      <alignment horizontal="center" vertical="center"/>
    </xf>
    <xf numFmtId="0" fontId="63" fillId="0" borderId="0" xfId="0" applyFont="1" applyAlignment="1">
      <alignment horizontal="left"/>
    </xf>
    <xf numFmtId="0" fontId="16" fillId="0" borderId="0" xfId="0" applyFont="1" applyAlignment="1">
      <alignment horizontal="left" vertical="center" wrapText="1"/>
    </xf>
    <xf numFmtId="10" fontId="16" fillId="0" borderId="0" xfId="39" applyNumberFormat="1" applyFont="1" applyAlignment="1">
      <alignment horizontal="center"/>
    </xf>
    <xf numFmtId="0" fontId="35" fillId="0" borderId="0" xfId="0" applyFont="1" applyAlignment="1">
      <alignment horizontal="left" vertical="top" wrapText="1"/>
    </xf>
    <xf numFmtId="49" fontId="20" fillId="0" borderId="0" xfId="0" applyNumberFormat="1" applyFont="1" applyAlignment="1">
      <alignment horizontal="left" vertical="top" wrapText="1"/>
    </xf>
  </cellXfs>
  <cellStyles count="5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Komma" xfId="35" builtinId="3"/>
    <cellStyle name="Linked Cell" xfId="36"/>
    <cellStyle name="Note" xfId="37"/>
    <cellStyle name="Output" xfId="38"/>
    <cellStyle name="Prozent" xfId="39" builtinId="5"/>
    <cellStyle name="SAPBEXaggData" xfId="40"/>
    <cellStyle name="SAPBEXaggItem" xfId="41"/>
    <cellStyle name="SAPBEXchaText" xfId="42"/>
    <cellStyle name="SAPBEXfilterItem" xfId="43"/>
    <cellStyle name="SAPBEXHLevel0" xfId="44"/>
    <cellStyle name="SAPBEXstdData" xfId="45"/>
    <cellStyle name="SAPBEXstdItem" xfId="46"/>
    <cellStyle name="Standard" xfId="0" builtinId="0"/>
    <cellStyle name="Standard 2" xfId="47"/>
    <cellStyle name="Title" xfId="48"/>
    <cellStyle name="Total" xfId="49"/>
    <cellStyle name="Währung" xfId="50" builtinId="4"/>
    <cellStyle name="Warning Text" xfId="51"/>
  </cellStyles>
  <dxfs count="7">
    <dxf>
      <font>
        <color theme="0"/>
      </font>
    </dxf>
    <dxf>
      <font>
        <color theme="0"/>
      </font>
    </dxf>
    <dxf>
      <font>
        <color theme="0"/>
      </font>
    </dxf>
    <dxf>
      <font>
        <color theme="0"/>
      </font>
    </dxf>
    <dxf>
      <font>
        <color theme="0"/>
      </font>
    </dxf>
    <dxf>
      <font>
        <condense val="0"/>
        <extend val="0"/>
        <color indexed="9"/>
      </font>
    </dxf>
    <dxf>
      <font>
        <strike val="0"/>
        <condense val="0"/>
        <extend val="0"/>
        <color indexed="9"/>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2</xdr:row>
          <xdr:rowOff>9525</xdr:rowOff>
        </xdr:from>
        <xdr:to>
          <xdr:col>7</xdr:col>
          <xdr:colOff>142875</xdr:colOff>
          <xdr:row>4</xdr:row>
          <xdr:rowOff>19050</xdr:rowOff>
        </xdr:to>
        <xdr:sp macro="" textlink="">
          <xdr:nvSpPr>
            <xdr:cNvPr id="2112" name="Button 64" hidden="1">
              <a:extLst>
                <a:ext uri="{63B3BB69-23CF-44E3-9099-C40C66FF867C}">
                  <a14:compatExt spid="_x0000_s21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1" i="0" u="none" strike="noStrike" baseline="0">
                  <a:solidFill>
                    <a:srgbClr val="000000"/>
                  </a:solidFill>
                  <a:latin typeface="Calibri"/>
                  <a:cs typeface="Calibri"/>
                </a:rPr>
                <a:t>Ausfüllhinweise anzeigen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47625</xdr:colOff>
          <xdr:row>64</xdr:row>
          <xdr:rowOff>19050</xdr:rowOff>
        </xdr:from>
        <xdr:to>
          <xdr:col>7</xdr:col>
          <xdr:colOff>171450</xdr:colOff>
          <xdr:row>64</xdr:row>
          <xdr:rowOff>161925</xdr:rowOff>
        </xdr:to>
        <xdr:sp macro="" textlink="">
          <xdr:nvSpPr>
            <xdr:cNvPr id="2113" name="Button 65" hidden="1">
              <a:extLst>
                <a:ext uri="{63B3BB69-23CF-44E3-9099-C40C66FF867C}">
                  <a14:compatExt spid="_x0000_s21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1" i="0" u="none" strike="noStrike" baseline="0">
                  <a:solidFill>
                    <a:srgbClr val="3366FF"/>
                  </a:solidFill>
                  <a:latin typeface="Calibri"/>
                  <a:cs typeface="Calibri"/>
                </a:rPr>
                <a:t>?</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114"/>
  <sheetViews>
    <sheetView showGridLines="0" showRowColHeaders="0" topLeftCell="A10" zoomScaleNormal="100" workbookViewId="0">
      <selection activeCell="B30" sqref="B30:H30"/>
    </sheetView>
  </sheetViews>
  <sheetFormatPr baseColWidth="10" defaultColWidth="11.42578125" defaultRowHeight="15" x14ac:dyDescent="0.25"/>
  <cols>
    <col min="1" max="1" width="4" style="206" customWidth="1"/>
    <col min="2" max="7" width="11.42578125" style="206"/>
    <col min="8" max="8" width="34.85546875" style="206" customWidth="1"/>
    <col min="9" max="16384" width="11.42578125" style="206"/>
  </cols>
  <sheetData>
    <row r="1" spans="1:8" x14ac:dyDescent="0.25">
      <c r="H1" s="149" t="s">
        <v>224</v>
      </c>
    </row>
    <row r="2" spans="1:8" x14ac:dyDescent="0.25">
      <c r="B2" s="206" t="s">
        <v>437</v>
      </c>
      <c r="H2" s="149" t="s">
        <v>310</v>
      </c>
    </row>
    <row r="4" spans="1:8" ht="15.75" x14ac:dyDescent="0.25">
      <c r="B4" s="130" t="s">
        <v>175</v>
      </c>
      <c r="C4" s="125"/>
      <c r="D4" s="125"/>
      <c r="E4" s="125"/>
      <c r="F4" s="125"/>
      <c r="G4" s="125"/>
      <c r="H4" s="125"/>
    </row>
    <row r="5" spans="1:8" ht="15" customHeight="1" x14ac:dyDescent="0.25">
      <c r="A5" s="125"/>
      <c r="B5" s="125"/>
      <c r="C5" s="125"/>
      <c r="D5" s="125"/>
      <c r="E5" s="125"/>
      <c r="F5" s="125"/>
      <c r="G5" s="125"/>
      <c r="H5" s="125"/>
    </row>
    <row r="6" spans="1:8" x14ac:dyDescent="0.25">
      <c r="B6" s="452" t="s">
        <v>170</v>
      </c>
      <c r="C6" s="453"/>
      <c r="D6" s="453"/>
      <c r="E6" s="453"/>
      <c r="F6" s="453"/>
      <c r="G6" s="453"/>
      <c r="H6" s="453"/>
    </row>
    <row r="7" spans="1:8" x14ac:dyDescent="0.25">
      <c r="B7" s="126" t="s">
        <v>305</v>
      </c>
      <c r="C7" s="126"/>
      <c r="D7" s="126"/>
      <c r="E7" s="126"/>
      <c r="F7" s="126"/>
      <c r="G7" s="126"/>
      <c r="H7" s="126"/>
    </row>
    <row r="8" spans="1:8" s="212" customFormat="1" ht="39.950000000000003" customHeight="1" x14ac:dyDescent="0.25">
      <c r="B8" s="443" t="s">
        <v>339</v>
      </c>
      <c r="C8" s="444"/>
      <c r="D8" s="444"/>
      <c r="E8" s="444"/>
      <c r="F8" s="444"/>
      <c r="G8" s="444"/>
      <c r="H8" s="444"/>
    </row>
    <row r="9" spans="1:8" s="212" customFormat="1" ht="15" customHeight="1" x14ac:dyDescent="0.25">
      <c r="A9" s="211"/>
      <c r="B9" s="211"/>
      <c r="C9" s="211"/>
      <c r="D9" s="211"/>
      <c r="E9" s="211"/>
      <c r="F9" s="211"/>
      <c r="G9" s="211"/>
      <c r="H9" s="211"/>
    </row>
    <row r="10" spans="1:8" s="212" customFormat="1" ht="20.100000000000001" customHeight="1" x14ac:dyDescent="0.25">
      <c r="B10" s="454" t="s">
        <v>308</v>
      </c>
      <c r="C10" s="455"/>
      <c r="D10" s="455"/>
      <c r="E10" s="455"/>
      <c r="F10" s="455"/>
      <c r="G10" s="455"/>
      <c r="H10" s="455"/>
    </row>
    <row r="11" spans="1:8" s="212" customFormat="1" ht="15" customHeight="1" x14ac:dyDescent="0.25">
      <c r="B11" s="449" t="s">
        <v>309</v>
      </c>
      <c r="C11" s="456"/>
      <c r="D11" s="456"/>
      <c r="E11" s="456"/>
      <c r="F11" s="456"/>
      <c r="G11" s="456"/>
      <c r="H11" s="456"/>
    </row>
    <row r="12" spans="1:8" s="212" customFormat="1" ht="29.25" customHeight="1" x14ac:dyDescent="0.25">
      <c r="A12" s="129"/>
      <c r="B12" s="443" t="s">
        <v>401</v>
      </c>
      <c r="C12" s="443"/>
      <c r="D12" s="443"/>
      <c r="E12" s="443"/>
      <c r="F12" s="443"/>
      <c r="G12" s="443"/>
      <c r="H12" s="443"/>
    </row>
    <row r="13" spans="1:8" s="212" customFormat="1" ht="15" customHeight="1" x14ac:dyDescent="0.25">
      <c r="B13" s="449" t="s">
        <v>402</v>
      </c>
      <c r="C13" s="456"/>
      <c r="D13" s="456"/>
      <c r="E13" s="456"/>
      <c r="F13" s="456"/>
      <c r="G13" s="456"/>
      <c r="H13" s="456"/>
    </row>
    <row r="14" spans="1:8" s="212" customFormat="1" ht="29.25" customHeight="1" x14ac:dyDescent="0.25">
      <c r="A14" s="129"/>
      <c r="B14" s="443" t="s">
        <v>403</v>
      </c>
      <c r="C14" s="443"/>
      <c r="D14" s="443"/>
      <c r="E14" s="443"/>
      <c r="F14" s="443"/>
      <c r="G14" s="443"/>
      <c r="H14" s="443"/>
    </row>
    <row r="15" spans="1:8" ht="15" customHeight="1" x14ac:dyDescent="0.25">
      <c r="A15" s="127"/>
      <c r="B15" s="127"/>
      <c r="C15" s="127"/>
      <c r="D15" s="127"/>
      <c r="E15" s="127"/>
      <c r="F15" s="127"/>
      <c r="G15" s="127"/>
      <c r="H15" s="127"/>
    </row>
    <row r="16" spans="1:8" x14ac:dyDescent="0.25">
      <c r="B16" s="127" t="s">
        <v>408</v>
      </c>
      <c r="C16" s="127"/>
      <c r="D16" s="127"/>
      <c r="E16" s="127"/>
      <c r="F16" s="127"/>
      <c r="G16" s="127"/>
      <c r="H16" s="127"/>
    </row>
    <row r="17" spans="1:8" ht="9.9499999999999993" customHeight="1" x14ac:dyDescent="0.25">
      <c r="A17" s="127"/>
      <c r="B17" s="127"/>
      <c r="C17" s="127"/>
      <c r="D17" s="127"/>
      <c r="E17" s="127"/>
      <c r="F17" s="127"/>
      <c r="G17" s="127"/>
      <c r="H17" s="127"/>
    </row>
    <row r="18" spans="1:8" s="224" customFormat="1" ht="30" customHeight="1" x14ac:dyDescent="0.25">
      <c r="A18" s="223"/>
      <c r="B18" s="443" t="s">
        <v>407</v>
      </c>
      <c r="C18" s="451"/>
      <c r="D18" s="451"/>
      <c r="E18" s="451"/>
      <c r="F18" s="451"/>
      <c r="G18" s="451"/>
      <c r="H18" s="451"/>
    </row>
    <row r="19" spans="1:8" x14ac:dyDescent="0.25">
      <c r="A19" s="213" t="s">
        <v>352</v>
      </c>
      <c r="B19" s="213" t="s">
        <v>306</v>
      </c>
      <c r="C19" s="213"/>
      <c r="D19" s="213"/>
      <c r="E19" s="213"/>
      <c r="F19" s="213"/>
      <c r="G19" s="213"/>
      <c r="H19" s="213"/>
    </row>
    <row r="20" spans="1:8" x14ac:dyDescent="0.25">
      <c r="A20" s="213" t="s">
        <v>351</v>
      </c>
      <c r="B20" s="457" t="s">
        <v>307</v>
      </c>
      <c r="C20" s="457"/>
      <c r="D20" s="457"/>
      <c r="E20" s="457"/>
      <c r="F20" s="457"/>
      <c r="G20" s="457"/>
      <c r="H20" s="457"/>
    </row>
    <row r="21" spans="1:8" s="208" customFormat="1" ht="39.950000000000003" customHeight="1" x14ac:dyDescent="0.25">
      <c r="A21" s="129" t="s">
        <v>350</v>
      </c>
      <c r="B21" s="443" t="s">
        <v>409</v>
      </c>
      <c r="C21" s="443"/>
      <c r="D21" s="443"/>
      <c r="E21" s="443"/>
      <c r="F21" s="443"/>
      <c r="G21" s="443"/>
      <c r="H21" s="443"/>
    </row>
    <row r="22" spans="1:8" ht="15" customHeight="1" x14ac:dyDescent="0.25">
      <c r="A22" s="213"/>
      <c r="B22" s="213"/>
      <c r="C22" s="213"/>
      <c r="D22" s="213"/>
      <c r="E22" s="213"/>
      <c r="F22" s="213"/>
      <c r="G22" s="213"/>
      <c r="H22" s="213"/>
    </row>
    <row r="23" spans="1:8" ht="39.950000000000003" customHeight="1" x14ac:dyDescent="0.25">
      <c r="B23" s="443" t="s">
        <v>410</v>
      </c>
      <c r="C23" s="451"/>
      <c r="D23" s="451"/>
      <c r="E23" s="451"/>
      <c r="F23" s="451"/>
      <c r="G23" s="451"/>
      <c r="H23" s="451"/>
    </row>
    <row r="24" spans="1:8" ht="15" customHeight="1" x14ac:dyDescent="0.25">
      <c r="A24" s="129"/>
      <c r="B24" s="128"/>
      <c r="C24" s="128"/>
      <c r="D24" s="128"/>
      <c r="E24" s="128"/>
      <c r="F24" s="128"/>
      <c r="G24" s="128"/>
      <c r="H24" s="128"/>
    </row>
    <row r="25" spans="1:8" ht="30" customHeight="1" x14ac:dyDescent="0.25">
      <c r="B25" s="443" t="s">
        <v>340</v>
      </c>
      <c r="C25" s="451"/>
      <c r="D25" s="451"/>
      <c r="E25" s="451"/>
      <c r="F25" s="451"/>
      <c r="G25" s="451"/>
      <c r="H25" s="451"/>
    </row>
    <row r="26" spans="1:8" ht="15" customHeight="1" x14ac:dyDescent="0.25">
      <c r="A26" s="129" t="s">
        <v>349</v>
      </c>
      <c r="B26" s="443" t="s">
        <v>369</v>
      </c>
      <c r="C26" s="443"/>
      <c r="D26" s="443"/>
      <c r="E26" s="443"/>
      <c r="F26" s="443"/>
      <c r="G26" s="443"/>
      <c r="H26" s="443"/>
    </row>
    <row r="27" spans="1:8" ht="15" customHeight="1" x14ac:dyDescent="0.25">
      <c r="A27" s="129" t="s">
        <v>227</v>
      </c>
      <c r="B27" s="443"/>
      <c r="C27" s="443"/>
      <c r="D27" s="443"/>
      <c r="E27" s="443"/>
      <c r="F27" s="443"/>
      <c r="G27" s="443"/>
      <c r="H27" s="443"/>
    </row>
    <row r="28" spans="1:8" ht="15" customHeight="1" x14ac:dyDescent="0.25">
      <c r="A28" s="129" t="s">
        <v>228</v>
      </c>
      <c r="B28" s="443"/>
      <c r="C28" s="443"/>
      <c r="D28" s="443"/>
      <c r="E28" s="443"/>
      <c r="F28" s="443"/>
      <c r="G28" s="443"/>
      <c r="H28" s="443"/>
    </row>
    <row r="29" spans="1:8" ht="15" customHeight="1" x14ac:dyDescent="0.25">
      <c r="A29" s="129" t="s">
        <v>229</v>
      </c>
      <c r="B29" s="443"/>
      <c r="C29" s="443"/>
      <c r="D29" s="443"/>
      <c r="E29" s="443"/>
      <c r="F29" s="443"/>
      <c r="G29" s="443"/>
      <c r="H29" s="443"/>
    </row>
    <row r="30" spans="1:8" ht="80.099999999999994" customHeight="1" x14ac:dyDescent="0.25">
      <c r="A30" s="129" t="s">
        <v>230</v>
      </c>
      <c r="B30" s="443" t="s">
        <v>413</v>
      </c>
      <c r="C30" s="444"/>
      <c r="D30" s="444"/>
      <c r="E30" s="444"/>
      <c r="F30" s="444"/>
      <c r="G30" s="444"/>
      <c r="H30" s="444"/>
    </row>
    <row r="31" spans="1:8" ht="99.95" customHeight="1" x14ac:dyDescent="0.25">
      <c r="B31" s="443" t="s">
        <v>348</v>
      </c>
      <c r="C31" s="451"/>
      <c r="D31" s="451"/>
      <c r="E31" s="451"/>
      <c r="F31" s="451"/>
      <c r="G31" s="451"/>
      <c r="H31" s="451"/>
    </row>
    <row r="32" spans="1:8" s="222" customFormat="1" ht="9.9499999999999993" customHeight="1" x14ac:dyDescent="0.25">
      <c r="B32" s="414"/>
      <c r="C32" s="415"/>
      <c r="D32" s="415"/>
      <c r="E32" s="415"/>
      <c r="F32" s="415"/>
      <c r="G32" s="415"/>
      <c r="H32" s="415"/>
    </row>
    <row r="33" spans="1:8" ht="45" customHeight="1" x14ac:dyDescent="0.25">
      <c r="A33" s="129" t="s">
        <v>231</v>
      </c>
      <c r="B33" s="443" t="s">
        <v>353</v>
      </c>
      <c r="C33" s="446"/>
      <c r="D33" s="446"/>
      <c r="E33" s="446"/>
      <c r="F33" s="446"/>
      <c r="G33" s="446"/>
      <c r="H33" s="446"/>
    </row>
    <row r="34" spans="1:8" s="222" customFormat="1" ht="9.9499999999999993" customHeight="1" x14ac:dyDescent="0.25">
      <c r="A34" s="219"/>
      <c r="B34" s="219"/>
      <c r="C34" s="220"/>
      <c r="D34" s="220"/>
      <c r="E34" s="220"/>
      <c r="F34" s="220"/>
      <c r="G34" s="220"/>
      <c r="H34" s="220"/>
    </row>
    <row r="35" spans="1:8" s="216" customFormat="1" ht="15" customHeight="1" x14ac:dyDescent="0.25">
      <c r="A35" s="217" t="s">
        <v>233</v>
      </c>
      <c r="B35" s="443" t="s">
        <v>325</v>
      </c>
      <c r="C35" s="443"/>
      <c r="D35" s="443"/>
      <c r="E35" s="443"/>
      <c r="F35" s="443"/>
      <c r="G35" s="443"/>
      <c r="H35" s="443"/>
    </row>
    <row r="36" spans="1:8" ht="15" customHeight="1" x14ac:dyDescent="0.25">
      <c r="A36" s="217"/>
      <c r="B36" s="443" t="s">
        <v>316</v>
      </c>
      <c r="C36" s="443"/>
      <c r="D36" s="443"/>
      <c r="E36" s="443"/>
      <c r="F36" s="443"/>
      <c r="G36" s="443"/>
      <c r="H36" s="443"/>
    </row>
    <row r="37" spans="1:8" s="216" customFormat="1" ht="30" customHeight="1" x14ac:dyDescent="0.25">
      <c r="A37" s="214"/>
      <c r="B37" s="215" t="s">
        <v>311</v>
      </c>
      <c r="C37" s="443" t="s">
        <v>414</v>
      </c>
      <c r="D37" s="443"/>
      <c r="E37" s="443"/>
      <c r="F37" s="443"/>
      <c r="G37" s="443"/>
      <c r="H37" s="443"/>
    </row>
    <row r="38" spans="1:8" s="216" customFormat="1" ht="119.25" customHeight="1" x14ac:dyDescent="0.25">
      <c r="A38" s="214"/>
      <c r="B38" s="215" t="s">
        <v>312</v>
      </c>
      <c r="C38" s="443" t="s">
        <v>415</v>
      </c>
      <c r="D38" s="443"/>
      <c r="E38" s="443"/>
      <c r="F38" s="443"/>
      <c r="G38" s="443"/>
      <c r="H38" s="443"/>
    </row>
    <row r="39" spans="1:8" s="218" customFormat="1" ht="66" customHeight="1" x14ac:dyDescent="0.25">
      <c r="A39" s="214"/>
      <c r="B39" s="214" t="s">
        <v>314</v>
      </c>
      <c r="C39" s="443" t="s">
        <v>319</v>
      </c>
      <c r="D39" s="443"/>
      <c r="E39" s="443"/>
      <c r="F39" s="443"/>
      <c r="G39" s="443"/>
      <c r="H39" s="443"/>
    </row>
    <row r="40" spans="1:8" s="216" customFormat="1" ht="15" customHeight="1" x14ac:dyDescent="0.25">
      <c r="A40" s="217"/>
      <c r="B40" s="443" t="s">
        <v>317</v>
      </c>
      <c r="C40" s="443"/>
      <c r="D40" s="443"/>
      <c r="E40" s="443"/>
      <c r="F40" s="443"/>
      <c r="G40" s="443"/>
      <c r="H40" s="443"/>
    </row>
    <row r="41" spans="1:8" s="216" customFormat="1" ht="30" customHeight="1" x14ac:dyDescent="0.25">
      <c r="A41" s="214"/>
      <c r="B41" s="215" t="s">
        <v>311</v>
      </c>
      <c r="C41" s="443" t="s">
        <v>416</v>
      </c>
      <c r="D41" s="443"/>
      <c r="E41" s="443"/>
      <c r="F41" s="443"/>
      <c r="G41" s="443"/>
      <c r="H41" s="443"/>
    </row>
    <row r="42" spans="1:8" s="216" customFormat="1" ht="43.5" customHeight="1" x14ac:dyDescent="0.25">
      <c r="A42" s="214"/>
      <c r="B42" s="215" t="s">
        <v>312</v>
      </c>
      <c r="C42" s="450" t="s">
        <v>417</v>
      </c>
      <c r="D42" s="450"/>
      <c r="E42" s="450"/>
      <c r="F42" s="450"/>
      <c r="G42" s="450"/>
      <c r="H42" s="450"/>
    </row>
    <row r="43" spans="1:8" s="216" customFormat="1" ht="42.75" customHeight="1" x14ac:dyDescent="0.25">
      <c r="A43" s="214"/>
      <c r="B43" s="215" t="s">
        <v>314</v>
      </c>
      <c r="C43" s="443" t="s">
        <v>368</v>
      </c>
      <c r="D43" s="443"/>
      <c r="E43" s="443"/>
      <c r="F43" s="443"/>
      <c r="G43" s="443"/>
      <c r="H43" s="443"/>
    </row>
    <row r="44" spans="1:8" s="216" customFormat="1" ht="62.25" customHeight="1" x14ac:dyDescent="0.25">
      <c r="A44" s="214"/>
      <c r="B44" s="215" t="s">
        <v>318</v>
      </c>
      <c r="C44" s="443" t="s">
        <v>435</v>
      </c>
      <c r="D44" s="443"/>
      <c r="E44" s="443"/>
      <c r="F44" s="443"/>
      <c r="G44" s="443"/>
      <c r="H44" s="443"/>
    </row>
    <row r="45" spans="1:8" s="222" customFormat="1" ht="9.9499999999999993" customHeight="1" x14ac:dyDescent="0.25">
      <c r="A45" s="219"/>
      <c r="B45" s="220"/>
      <c r="C45" s="219"/>
      <c r="D45" s="219"/>
      <c r="E45" s="219"/>
      <c r="F45" s="219"/>
      <c r="G45" s="219"/>
      <c r="H45" s="219"/>
    </row>
    <row r="46" spans="1:8" s="209" customFormat="1" ht="50.1" customHeight="1" x14ac:dyDescent="0.25">
      <c r="A46" s="129" t="s">
        <v>234</v>
      </c>
      <c r="B46" s="443" t="s">
        <v>418</v>
      </c>
      <c r="C46" s="446"/>
      <c r="D46" s="446"/>
      <c r="E46" s="446"/>
      <c r="F46" s="446"/>
      <c r="G46" s="446"/>
      <c r="H46" s="446"/>
    </row>
    <row r="47" spans="1:8" s="216" customFormat="1" ht="15" customHeight="1" x14ac:dyDescent="0.25">
      <c r="A47" s="217"/>
      <c r="B47" s="443" t="s">
        <v>316</v>
      </c>
      <c r="C47" s="443"/>
      <c r="D47" s="443"/>
      <c r="E47" s="443"/>
      <c r="F47" s="443"/>
      <c r="G47" s="443"/>
      <c r="H47" s="443"/>
    </row>
    <row r="48" spans="1:8" s="216" customFormat="1" ht="15" customHeight="1" x14ac:dyDescent="0.25">
      <c r="A48" s="214"/>
      <c r="B48" s="215" t="s">
        <v>311</v>
      </c>
      <c r="C48" s="443" t="s">
        <v>419</v>
      </c>
      <c r="D48" s="443"/>
      <c r="E48" s="443"/>
      <c r="F48" s="443"/>
      <c r="G48" s="443"/>
      <c r="H48" s="443"/>
    </row>
    <row r="49" spans="1:8" s="216" customFormat="1" ht="39.950000000000003" customHeight="1" x14ac:dyDescent="0.25">
      <c r="A49" s="219"/>
      <c r="B49" s="215" t="s">
        <v>312</v>
      </c>
      <c r="C49" s="443" t="s">
        <v>420</v>
      </c>
      <c r="D49" s="443"/>
      <c r="E49" s="443"/>
      <c r="F49" s="443"/>
      <c r="G49" s="443"/>
      <c r="H49" s="443"/>
    </row>
    <row r="50" spans="1:8" s="216" customFormat="1" ht="30" customHeight="1" x14ac:dyDescent="0.25">
      <c r="A50" s="214"/>
      <c r="B50" s="215" t="s">
        <v>314</v>
      </c>
      <c r="C50" s="443" t="s">
        <v>421</v>
      </c>
      <c r="D50" s="443"/>
      <c r="E50" s="443"/>
      <c r="F50" s="443"/>
      <c r="G50" s="443"/>
      <c r="H50" s="443"/>
    </row>
    <row r="51" spans="1:8" s="216" customFormat="1" ht="15" customHeight="1" x14ac:dyDescent="0.25">
      <c r="A51" s="217"/>
      <c r="B51" s="443" t="s">
        <v>317</v>
      </c>
      <c r="C51" s="443"/>
      <c r="D51" s="443"/>
      <c r="E51" s="443"/>
      <c r="F51" s="443"/>
      <c r="G51" s="443"/>
      <c r="H51" s="443"/>
    </row>
    <row r="52" spans="1:8" s="216" customFormat="1" ht="69.95" customHeight="1" x14ac:dyDescent="0.25">
      <c r="A52" s="214"/>
      <c r="B52" s="215" t="s">
        <v>311</v>
      </c>
      <c r="C52" s="443" t="s">
        <v>422</v>
      </c>
      <c r="D52" s="443"/>
      <c r="E52" s="443"/>
      <c r="F52" s="443"/>
      <c r="G52" s="443"/>
      <c r="H52" s="443"/>
    </row>
    <row r="53" spans="1:8" s="216" customFormat="1" ht="95.1" customHeight="1" x14ac:dyDescent="0.25">
      <c r="A53" s="214"/>
      <c r="B53" s="215" t="s">
        <v>312</v>
      </c>
      <c r="C53" s="443" t="s">
        <v>425</v>
      </c>
      <c r="D53" s="443"/>
      <c r="E53" s="443"/>
      <c r="F53" s="443"/>
      <c r="G53" s="443"/>
      <c r="H53" s="443"/>
    </row>
    <row r="54" spans="1:8" s="216" customFormat="1" ht="75" customHeight="1" x14ac:dyDescent="0.25">
      <c r="A54" s="214"/>
      <c r="B54" s="215" t="s">
        <v>314</v>
      </c>
      <c r="C54" s="443" t="s">
        <v>426</v>
      </c>
      <c r="D54" s="443"/>
      <c r="E54" s="443"/>
      <c r="F54" s="443"/>
      <c r="G54" s="443"/>
      <c r="H54" s="443"/>
    </row>
    <row r="55" spans="1:8" s="222" customFormat="1" ht="9.9499999999999993" customHeight="1" x14ac:dyDescent="0.25">
      <c r="A55" s="219"/>
      <c r="B55" s="220"/>
      <c r="C55" s="219"/>
      <c r="D55" s="219"/>
      <c r="E55" s="219"/>
      <c r="F55" s="219"/>
      <c r="G55" s="219"/>
      <c r="H55" s="219"/>
    </row>
    <row r="56" spans="1:8" s="209" customFormat="1" ht="65.25" customHeight="1" x14ac:dyDescent="0.25">
      <c r="A56" s="129" t="s">
        <v>235</v>
      </c>
      <c r="B56" s="443" t="s">
        <v>427</v>
      </c>
      <c r="C56" s="446"/>
      <c r="D56" s="446"/>
      <c r="E56" s="446"/>
      <c r="F56" s="446"/>
      <c r="G56" s="446"/>
      <c r="H56" s="446"/>
    </row>
    <row r="57" spans="1:8" ht="130.5" customHeight="1" x14ac:dyDescent="0.25">
      <c r="A57" s="129"/>
      <c r="B57" s="128" t="s">
        <v>311</v>
      </c>
      <c r="C57" s="443" t="s">
        <v>428</v>
      </c>
      <c r="D57" s="443"/>
      <c r="E57" s="443"/>
      <c r="F57" s="443"/>
      <c r="G57" s="443"/>
      <c r="H57" s="443"/>
    </row>
    <row r="58" spans="1:8" ht="18" customHeight="1" x14ac:dyDescent="0.25">
      <c r="A58" s="129"/>
      <c r="B58" s="128" t="s">
        <v>312</v>
      </c>
      <c r="C58" s="446" t="s">
        <v>313</v>
      </c>
      <c r="D58" s="446"/>
      <c r="E58" s="446"/>
      <c r="F58" s="446"/>
      <c r="G58" s="446"/>
      <c r="H58" s="446"/>
    </row>
    <row r="59" spans="1:8" s="209" customFormat="1" ht="18" customHeight="1" x14ac:dyDescent="0.25">
      <c r="A59" s="129"/>
      <c r="B59" s="128" t="s">
        <v>314</v>
      </c>
      <c r="C59" s="446" t="s">
        <v>315</v>
      </c>
      <c r="D59" s="446"/>
      <c r="E59" s="446"/>
      <c r="F59" s="446"/>
      <c r="G59" s="446"/>
      <c r="H59" s="446"/>
    </row>
    <row r="60" spans="1:8" s="216" customFormat="1" ht="15" customHeight="1" x14ac:dyDescent="0.25">
      <c r="A60" s="217"/>
      <c r="B60" s="443" t="s">
        <v>317</v>
      </c>
      <c r="C60" s="443"/>
      <c r="D60" s="443"/>
      <c r="E60" s="443"/>
      <c r="F60" s="443"/>
      <c r="G60" s="443"/>
      <c r="H60" s="443"/>
    </row>
    <row r="61" spans="1:8" s="216" customFormat="1" ht="140.1" customHeight="1" x14ac:dyDescent="0.25">
      <c r="A61" s="214"/>
      <c r="B61" s="215" t="s">
        <v>311</v>
      </c>
      <c r="C61" s="443" t="s">
        <v>436</v>
      </c>
      <c r="D61" s="443"/>
      <c r="E61" s="443"/>
      <c r="F61" s="443"/>
      <c r="G61" s="443"/>
      <c r="H61" s="443"/>
    </row>
    <row r="62" spans="1:8" s="216" customFormat="1" ht="95.1" customHeight="1" x14ac:dyDescent="0.25">
      <c r="A62" s="214"/>
      <c r="B62" s="215" t="s">
        <v>312</v>
      </c>
      <c r="C62" s="443" t="s">
        <v>429</v>
      </c>
      <c r="D62" s="443"/>
      <c r="E62" s="443"/>
      <c r="F62" s="443"/>
      <c r="G62" s="443"/>
      <c r="H62" s="443"/>
    </row>
    <row r="63" spans="1:8" s="216" customFormat="1" ht="30" customHeight="1" x14ac:dyDescent="0.25">
      <c r="A63" s="214"/>
      <c r="B63" s="215" t="s">
        <v>314</v>
      </c>
      <c r="C63" s="443" t="s">
        <v>430</v>
      </c>
      <c r="D63" s="443"/>
      <c r="E63" s="443"/>
      <c r="F63" s="443"/>
      <c r="G63" s="443"/>
      <c r="H63" s="443"/>
    </row>
    <row r="64" spans="1:8" s="222" customFormat="1" ht="9.9499999999999993" customHeight="1" x14ac:dyDescent="0.25">
      <c r="A64" s="219"/>
      <c r="B64" s="220"/>
      <c r="C64" s="219"/>
      <c r="D64" s="219"/>
      <c r="E64" s="219"/>
      <c r="F64" s="219"/>
      <c r="G64" s="219"/>
      <c r="H64" s="219"/>
    </row>
    <row r="65" spans="1:8" s="216" customFormat="1" ht="30" customHeight="1" x14ac:dyDescent="0.25">
      <c r="A65" s="214" t="s">
        <v>236</v>
      </c>
      <c r="B65" s="449" t="s">
        <v>346</v>
      </c>
      <c r="C65" s="449"/>
      <c r="D65" s="449"/>
      <c r="E65" s="449"/>
      <c r="F65" s="449"/>
      <c r="G65" s="449"/>
      <c r="H65" s="449"/>
    </row>
    <row r="66" spans="1:8" s="216" customFormat="1" ht="15" customHeight="1" x14ac:dyDescent="0.25">
      <c r="A66" s="214"/>
      <c r="B66" s="215" t="s">
        <v>311</v>
      </c>
      <c r="C66" s="446" t="s">
        <v>432</v>
      </c>
      <c r="D66" s="446"/>
      <c r="E66" s="446"/>
      <c r="F66" s="446"/>
      <c r="G66" s="446"/>
      <c r="H66" s="446"/>
    </row>
    <row r="67" spans="1:8" s="216" customFormat="1" ht="15" customHeight="1" x14ac:dyDescent="0.25">
      <c r="A67" s="214"/>
      <c r="B67" s="215" t="s">
        <v>312</v>
      </c>
      <c r="C67" s="446" t="s">
        <v>434</v>
      </c>
      <c r="D67" s="446"/>
      <c r="E67" s="446"/>
      <c r="F67" s="446"/>
      <c r="G67" s="446"/>
      <c r="H67" s="446"/>
    </row>
    <row r="68" spans="1:8" s="216" customFormat="1" ht="15" customHeight="1" x14ac:dyDescent="0.25">
      <c r="A68" s="214"/>
      <c r="B68" s="215" t="s">
        <v>314</v>
      </c>
      <c r="C68" s="446" t="s">
        <v>431</v>
      </c>
      <c r="D68" s="446"/>
      <c r="E68" s="446"/>
      <c r="F68" s="446"/>
      <c r="G68" s="446"/>
      <c r="H68" s="446"/>
    </row>
    <row r="69" spans="1:8" s="222" customFormat="1" ht="9.9499999999999993" customHeight="1" x14ac:dyDescent="0.25">
      <c r="A69" s="219"/>
      <c r="B69" s="220"/>
      <c r="C69" s="220"/>
      <c r="D69" s="220"/>
      <c r="E69" s="220"/>
      <c r="F69" s="220"/>
      <c r="G69" s="220"/>
      <c r="H69" s="220"/>
    </row>
    <row r="70" spans="1:8" s="216" customFormat="1" ht="15" customHeight="1" x14ac:dyDescent="0.25">
      <c r="A70" s="214" t="s">
        <v>237</v>
      </c>
      <c r="B70" s="446" t="s">
        <v>338</v>
      </c>
      <c r="C70" s="446"/>
      <c r="D70" s="446"/>
      <c r="E70" s="446"/>
      <c r="F70" s="446"/>
      <c r="G70" s="446"/>
      <c r="H70" s="446"/>
    </row>
    <row r="71" spans="1:8" s="216" customFormat="1" ht="15" customHeight="1" x14ac:dyDescent="0.25">
      <c r="A71" s="214"/>
      <c r="B71" s="215" t="s">
        <v>320</v>
      </c>
      <c r="C71" s="446" t="s">
        <v>433</v>
      </c>
      <c r="D71" s="446"/>
      <c r="E71" s="446"/>
      <c r="F71" s="446"/>
      <c r="G71" s="446"/>
      <c r="H71" s="446"/>
    </row>
    <row r="72" spans="1:8" s="222" customFormat="1" ht="9.9499999999999993" customHeight="1" x14ac:dyDescent="0.25">
      <c r="A72" s="219"/>
      <c r="B72" s="220"/>
      <c r="C72" s="220"/>
      <c r="D72" s="220"/>
      <c r="E72" s="220"/>
      <c r="F72" s="220"/>
      <c r="G72" s="220"/>
      <c r="H72" s="220"/>
    </row>
    <row r="73" spans="1:8" s="216" customFormat="1" ht="15" customHeight="1" x14ac:dyDescent="0.25">
      <c r="A73" s="448" t="s">
        <v>324</v>
      </c>
      <c r="B73" s="445" t="s">
        <v>343</v>
      </c>
      <c r="C73" s="445"/>
      <c r="D73" s="445"/>
      <c r="E73" s="445"/>
      <c r="F73" s="445"/>
      <c r="G73" s="445"/>
      <c r="H73" s="445"/>
    </row>
    <row r="74" spans="1:8" s="216" customFormat="1" ht="30" customHeight="1" x14ac:dyDescent="0.25">
      <c r="A74" s="448"/>
      <c r="B74" s="215" t="s">
        <v>311</v>
      </c>
      <c r="C74" s="443" t="s">
        <v>322</v>
      </c>
      <c r="D74" s="443"/>
      <c r="E74" s="443"/>
      <c r="F74" s="443"/>
      <c r="G74" s="443"/>
      <c r="H74" s="443"/>
    </row>
    <row r="75" spans="1:8" s="216" customFormat="1" ht="30" customHeight="1" x14ac:dyDescent="0.25">
      <c r="A75" s="448"/>
      <c r="B75" s="215" t="s">
        <v>312</v>
      </c>
      <c r="C75" s="446" t="s">
        <v>321</v>
      </c>
      <c r="D75" s="446"/>
      <c r="E75" s="446"/>
      <c r="F75" s="446"/>
      <c r="G75" s="446"/>
      <c r="H75" s="446"/>
    </row>
    <row r="76" spans="1:8" s="216" customFormat="1" ht="30" customHeight="1" x14ac:dyDescent="0.25">
      <c r="A76" s="448"/>
      <c r="B76" s="215" t="s">
        <v>314</v>
      </c>
      <c r="C76" s="443" t="s">
        <v>323</v>
      </c>
      <c r="D76" s="446"/>
      <c r="E76" s="446"/>
      <c r="F76" s="446"/>
      <c r="G76" s="446"/>
      <c r="H76" s="446"/>
    </row>
    <row r="77" spans="1:8" customFormat="1" ht="15" customHeight="1" x14ac:dyDescent="0.25"/>
    <row r="78" spans="1:8" s="216" customFormat="1" ht="30.75" customHeight="1" x14ac:dyDescent="0.25">
      <c r="B78" s="449" t="s">
        <v>347</v>
      </c>
      <c r="C78" s="444"/>
      <c r="D78" s="444"/>
      <c r="E78" s="444"/>
      <c r="F78" s="444"/>
      <c r="G78" s="444"/>
      <c r="H78" s="444"/>
    </row>
    <row r="79" spans="1:8" ht="15" customHeight="1" x14ac:dyDescent="0.25">
      <c r="A79" s="129" t="s">
        <v>241</v>
      </c>
      <c r="B79" s="445" t="s">
        <v>57</v>
      </c>
      <c r="C79" s="445"/>
      <c r="D79" s="445"/>
      <c r="E79" s="445"/>
      <c r="F79" s="445"/>
      <c r="G79" s="445"/>
      <c r="H79" s="445"/>
    </row>
    <row r="80" spans="1:8" ht="15" customHeight="1" x14ac:dyDescent="0.25">
      <c r="A80" s="129"/>
      <c r="B80" s="446" t="s">
        <v>341</v>
      </c>
      <c r="C80" s="447"/>
      <c r="D80" s="447"/>
      <c r="E80" s="447"/>
      <c r="F80" s="447"/>
      <c r="G80" s="447"/>
      <c r="H80" s="447"/>
    </row>
    <row r="81" spans="1:8" s="216" customFormat="1" ht="15" customHeight="1" x14ac:dyDescent="0.25">
      <c r="A81" s="214" t="s">
        <v>242</v>
      </c>
      <c r="B81" s="445" t="s">
        <v>342</v>
      </c>
      <c r="C81" s="445"/>
      <c r="D81" s="445"/>
      <c r="E81" s="445"/>
      <c r="F81" s="445"/>
      <c r="G81" s="445"/>
      <c r="H81" s="445"/>
    </row>
    <row r="82" spans="1:8" s="216" customFormat="1" ht="45" customHeight="1" x14ac:dyDescent="0.25">
      <c r="A82" s="214"/>
      <c r="B82" s="443" t="s">
        <v>372</v>
      </c>
      <c r="C82" s="447"/>
      <c r="D82" s="447"/>
      <c r="E82" s="447"/>
      <c r="F82" s="447"/>
      <c r="G82" s="447"/>
      <c r="H82" s="447"/>
    </row>
    <row r="83" spans="1:8" s="216" customFormat="1" ht="15" customHeight="1" x14ac:dyDescent="0.25">
      <c r="A83" s="214" t="s">
        <v>243</v>
      </c>
      <c r="B83" s="445" t="s">
        <v>54</v>
      </c>
      <c r="C83" s="445"/>
      <c r="D83" s="445"/>
      <c r="E83" s="445"/>
      <c r="F83" s="445"/>
      <c r="G83" s="445"/>
      <c r="H83" s="445"/>
    </row>
    <row r="84" spans="1:8" s="216" customFormat="1" ht="15" customHeight="1" x14ac:dyDescent="0.25">
      <c r="A84" s="214"/>
      <c r="B84" s="446" t="s">
        <v>326</v>
      </c>
      <c r="C84" s="447"/>
      <c r="D84" s="447"/>
      <c r="E84" s="447"/>
      <c r="F84" s="447"/>
      <c r="G84" s="447"/>
      <c r="H84" s="447"/>
    </row>
    <row r="85" spans="1:8" s="216" customFormat="1" ht="15" customHeight="1" x14ac:dyDescent="0.25">
      <c r="A85" s="214" t="s">
        <v>244</v>
      </c>
      <c r="B85" s="445" t="s">
        <v>302</v>
      </c>
      <c r="C85" s="445"/>
      <c r="D85" s="445"/>
      <c r="E85" s="445"/>
      <c r="F85" s="445"/>
      <c r="G85" s="445"/>
      <c r="H85" s="445"/>
    </row>
    <row r="86" spans="1:8" s="216" customFormat="1" ht="15" customHeight="1" x14ac:dyDescent="0.25">
      <c r="A86" s="214"/>
      <c r="B86" s="446" t="s">
        <v>327</v>
      </c>
      <c r="C86" s="447"/>
      <c r="D86" s="447"/>
      <c r="E86" s="447"/>
      <c r="F86" s="447"/>
      <c r="G86" s="447"/>
      <c r="H86" s="447"/>
    </row>
    <row r="87" spans="1:8" s="216" customFormat="1" ht="15" customHeight="1" x14ac:dyDescent="0.25">
      <c r="A87" s="448" t="s">
        <v>328</v>
      </c>
      <c r="B87" s="445" t="s">
        <v>330</v>
      </c>
      <c r="C87" s="445"/>
      <c r="D87" s="445"/>
      <c r="E87" s="445"/>
      <c r="F87" s="445"/>
      <c r="G87" s="445"/>
      <c r="H87" s="445"/>
    </row>
    <row r="88" spans="1:8" ht="30" customHeight="1" x14ac:dyDescent="0.25">
      <c r="A88" s="448"/>
      <c r="B88" s="443" t="s">
        <v>329</v>
      </c>
      <c r="C88" s="447"/>
      <c r="D88" s="447"/>
      <c r="E88" s="447"/>
      <c r="F88" s="447"/>
      <c r="G88" s="447"/>
      <c r="H88" s="447"/>
    </row>
    <row r="89" spans="1:8" s="216" customFormat="1" ht="15" customHeight="1" x14ac:dyDescent="0.25">
      <c r="A89" s="214" t="s">
        <v>249</v>
      </c>
      <c r="B89" s="445" t="s">
        <v>331</v>
      </c>
      <c r="C89" s="445"/>
      <c r="D89" s="445"/>
      <c r="E89" s="445"/>
      <c r="F89" s="445"/>
      <c r="G89" s="445"/>
      <c r="H89" s="445"/>
    </row>
    <row r="90" spans="1:8" s="216" customFormat="1" ht="15" customHeight="1" x14ac:dyDescent="0.25">
      <c r="A90" s="214"/>
      <c r="B90" s="443" t="s">
        <v>373</v>
      </c>
      <c r="C90" s="447"/>
      <c r="D90" s="447"/>
      <c r="E90" s="447"/>
      <c r="F90" s="447"/>
      <c r="G90" s="447"/>
      <c r="H90" s="447"/>
    </row>
    <row r="91" spans="1:8" s="216" customFormat="1" ht="15" customHeight="1" x14ac:dyDescent="0.25">
      <c r="A91" s="214" t="s">
        <v>250</v>
      </c>
      <c r="B91" s="445" t="s">
        <v>56</v>
      </c>
      <c r="C91" s="445"/>
      <c r="D91" s="445"/>
      <c r="E91" s="445"/>
      <c r="F91" s="445"/>
      <c r="G91" s="445"/>
      <c r="H91" s="445"/>
    </row>
    <row r="92" spans="1:8" s="216" customFormat="1" ht="15" customHeight="1" x14ac:dyDescent="0.25">
      <c r="A92" s="214"/>
      <c r="B92" s="446" t="s">
        <v>332</v>
      </c>
      <c r="C92" s="447"/>
      <c r="D92" s="447"/>
      <c r="E92" s="447"/>
      <c r="F92" s="447"/>
      <c r="G92" s="447"/>
      <c r="H92" s="447"/>
    </row>
    <row r="93" spans="1:8" s="216" customFormat="1" ht="15" customHeight="1" x14ac:dyDescent="0.25">
      <c r="A93" s="214" t="s">
        <v>251</v>
      </c>
      <c r="B93" s="445" t="s">
        <v>53</v>
      </c>
      <c r="C93" s="445"/>
      <c r="D93" s="445"/>
      <c r="E93" s="445"/>
      <c r="F93" s="445"/>
      <c r="G93" s="445"/>
      <c r="H93" s="445"/>
    </row>
    <row r="94" spans="1:8" s="216" customFormat="1" ht="30" customHeight="1" x14ac:dyDescent="0.25">
      <c r="A94" s="214"/>
      <c r="B94" s="443" t="s">
        <v>344</v>
      </c>
      <c r="C94" s="447"/>
      <c r="D94" s="447"/>
      <c r="E94" s="447"/>
      <c r="F94" s="447"/>
      <c r="G94" s="447"/>
      <c r="H94" s="447"/>
    </row>
    <row r="95" spans="1:8" s="216" customFormat="1" ht="15" customHeight="1" x14ac:dyDescent="0.25">
      <c r="A95" s="214" t="s">
        <v>252</v>
      </c>
      <c r="B95" s="445" t="s">
        <v>303</v>
      </c>
      <c r="C95" s="445"/>
      <c r="D95" s="445"/>
      <c r="E95" s="445"/>
      <c r="F95" s="445"/>
      <c r="G95" s="445"/>
      <c r="H95" s="445"/>
    </row>
    <row r="96" spans="1:8" s="216" customFormat="1" ht="135.75" customHeight="1" x14ac:dyDescent="0.25">
      <c r="A96" s="214"/>
      <c r="B96" s="443" t="s">
        <v>380</v>
      </c>
      <c r="C96" s="447"/>
      <c r="D96" s="447"/>
      <c r="E96" s="447"/>
      <c r="F96" s="447"/>
      <c r="G96" s="447"/>
      <c r="H96" s="447"/>
    </row>
    <row r="97" spans="1:8" s="216" customFormat="1" ht="15" customHeight="1" x14ac:dyDescent="0.25">
      <c r="A97" s="214" t="s">
        <v>253</v>
      </c>
      <c r="B97" s="445" t="s">
        <v>333</v>
      </c>
      <c r="C97" s="445"/>
      <c r="D97" s="445"/>
      <c r="E97" s="445"/>
      <c r="F97" s="445"/>
      <c r="G97" s="445"/>
      <c r="H97" s="445"/>
    </row>
    <row r="98" spans="1:8" s="216" customFormat="1" ht="110.25" customHeight="1" x14ac:dyDescent="0.25">
      <c r="A98" s="214"/>
      <c r="B98" s="443" t="s">
        <v>379</v>
      </c>
      <c r="C98" s="447"/>
      <c r="D98" s="447"/>
      <c r="E98" s="447"/>
      <c r="F98" s="447"/>
      <c r="G98" s="447"/>
      <c r="H98" s="447"/>
    </row>
    <row r="99" spans="1:8" s="216" customFormat="1" ht="15" customHeight="1" x14ac:dyDescent="0.25">
      <c r="A99" s="214" t="s">
        <v>254</v>
      </c>
      <c r="B99" s="445" t="s">
        <v>59</v>
      </c>
      <c r="C99" s="445"/>
      <c r="D99" s="445"/>
      <c r="E99" s="445"/>
      <c r="F99" s="445"/>
      <c r="G99" s="445"/>
      <c r="H99" s="445"/>
    </row>
    <row r="100" spans="1:8" s="216" customFormat="1" ht="15" customHeight="1" x14ac:dyDescent="0.25">
      <c r="A100" s="214"/>
      <c r="B100" s="446" t="s">
        <v>345</v>
      </c>
      <c r="C100" s="447"/>
      <c r="D100" s="447"/>
      <c r="E100" s="447"/>
      <c r="F100" s="447"/>
      <c r="G100" s="447"/>
      <c r="H100" s="447"/>
    </row>
    <row r="101" spans="1:8" s="216" customFormat="1" ht="15" customHeight="1" x14ac:dyDescent="0.25">
      <c r="A101" s="214" t="s">
        <v>255</v>
      </c>
      <c r="B101" s="445" t="s">
        <v>70</v>
      </c>
      <c r="C101" s="445"/>
      <c r="D101" s="445"/>
      <c r="E101" s="445"/>
      <c r="F101" s="445"/>
      <c r="G101" s="445"/>
      <c r="H101" s="445"/>
    </row>
    <row r="102" spans="1:8" s="216" customFormat="1" ht="15" customHeight="1" x14ac:dyDescent="0.25">
      <c r="A102" s="214"/>
      <c r="B102" s="446" t="s">
        <v>334</v>
      </c>
      <c r="C102" s="447"/>
      <c r="D102" s="447"/>
      <c r="E102" s="447"/>
      <c r="F102" s="447"/>
      <c r="G102" s="447"/>
      <c r="H102" s="447"/>
    </row>
    <row r="103" spans="1:8" s="216" customFormat="1" ht="15" customHeight="1" x14ac:dyDescent="0.25">
      <c r="A103" s="214" t="s">
        <v>256</v>
      </c>
      <c r="B103" s="445" t="s">
        <v>71</v>
      </c>
      <c r="C103" s="445"/>
      <c r="D103" s="445"/>
      <c r="E103" s="445"/>
      <c r="F103" s="445"/>
      <c r="G103" s="445"/>
      <c r="H103" s="445"/>
    </row>
    <row r="104" spans="1:8" s="216" customFormat="1" ht="15" customHeight="1" x14ac:dyDescent="0.25">
      <c r="A104" s="214"/>
      <c r="B104" s="446" t="s">
        <v>334</v>
      </c>
      <c r="C104" s="447"/>
      <c r="D104" s="447"/>
      <c r="E104" s="447"/>
      <c r="F104" s="447"/>
      <c r="G104" s="447"/>
      <c r="H104" s="447"/>
    </row>
    <row r="105" spans="1:8" s="216" customFormat="1" ht="15" customHeight="1" x14ac:dyDescent="0.25">
      <c r="A105" s="214" t="s">
        <v>257</v>
      </c>
      <c r="B105" s="445" t="s">
        <v>72</v>
      </c>
      <c r="C105" s="445"/>
      <c r="D105" s="445"/>
      <c r="E105" s="445"/>
      <c r="F105" s="445"/>
      <c r="G105" s="445"/>
      <c r="H105" s="445"/>
    </row>
    <row r="106" spans="1:8" s="216" customFormat="1" ht="15" customHeight="1" x14ac:dyDescent="0.25">
      <c r="A106" s="214"/>
      <c r="B106" s="446" t="s">
        <v>335</v>
      </c>
      <c r="C106" s="447"/>
      <c r="D106" s="447"/>
      <c r="E106" s="447"/>
      <c r="F106" s="447"/>
      <c r="G106" s="447"/>
      <c r="H106" s="447"/>
    </row>
    <row r="107" spans="1:8" s="216" customFormat="1" ht="15" customHeight="1" x14ac:dyDescent="0.25">
      <c r="A107" s="214" t="s">
        <v>258</v>
      </c>
      <c r="B107" s="445" t="s">
        <v>73</v>
      </c>
      <c r="C107" s="445"/>
      <c r="D107" s="445"/>
      <c r="E107" s="445"/>
      <c r="F107" s="445"/>
      <c r="G107" s="445"/>
      <c r="H107" s="445"/>
    </row>
    <row r="108" spans="1:8" s="216" customFormat="1" ht="15" customHeight="1" x14ac:dyDescent="0.25">
      <c r="A108" s="214"/>
      <c r="B108" s="446" t="s">
        <v>335</v>
      </c>
      <c r="C108" s="447"/>
      <c r="D108" s="447"/>
      <c r="E108" s="447"/>
      <c r="F108" s="447"/>
      <c r="G108" s="447"/>
      <c r="H108" s="447"/>
    </row>
    <row r="109" spans="1:8" s="216" customFormat="1" ht="15" customHeight="1" x14ac:dyDescent="0.25">
      <c r="A109" s="214" t="s">
        <v>259</v>
      </c>
      <c r="B109" s="445" t="s">
        <v>75</v>
      </c>
      <c r="C109" s="445"/>
      <c r="D109" s="445"/>
      <c r="E109" s="445"/>
      <c r="F109" s="445"/>
      <c r="G109" s="445"/>
      <c r="H109" s="445"/>
    </row>
    <row r="110" spans="1:8" s="216" customFormat="1" ht="30" customHeight="1" x14ac:dyDescent="0.25">
      <c r="A110" s="214"/>
      <c r="B110" s="443" t="s">
        <v>370</v>
      </c>
      <c r="C110" s="447"/>
      <c r="D110" s="447"/>
      <c r="E110" s="447"/>
      <c r="F110" s="447"/>
      <c r="G110" s="447"/>
      <c r="H110" s="447"/>
    </row>
    <row r="111" spans="1:8" s="216" customFormat="1" ht="15" customHeight="1" x14ac:dyDescent="0.25">
      <c r="A111" s="214" t="s">
        <v>260</v>
      </c>
      <c r="B111" s="445" t="s">
        <v>133</v>
      </c>
      <c r="C111" s="445"/>
      <c r="D111" s="445"/>
      <c r="E111" s="445"/>
      <c r="F111" s="445"/>
      <c r="G111" s="445"/>
      <c r="H111" s="445"/>
    </row>
    <row r="112" spans="1:8" s="216" customFormat="1" ht="15" customHeight="1" x14ac:dyDescent="0.25">
      <c r="A112" s="214"/>
      <c r="B112" s="443" t="s">
        <v>336</v>
      </c>
      <c r="C112" s="447"/>
      <c r="D112" s="447"/>
      <c r="E112" s="447"/>
      <c r="F112" s="447"/>
      <c r="G112" s="447"/>
      <c r="H112" s="447"/>
    </row>
    <row r="113" spans="1:9" ht="30" customHeight="1" x14ac:dyDescent="0.25">
      <c r="A113" s="129"/>
      <c r="B113" s="128"/>
      <c r="C113" s="128"/>
      <c r="D113" s="128"/>
      <c r="E113" s="128"/>
      <c r="F113" s="128"/>
      <c r="G113" s="128"/>
      <c r="H113" s="128"/>
    </row>
    <row r="114" spans="1:9" s="225" customFormat="1" ht="120" customHeight="1" x14ac:dyDescent="0.2">
      <c r="B114" s="443" t="s">
        <v>381</v>
      </c>
      <c r="C114" s="443"/>
      <c r="D114" s="443"/>
      <c r="E114" s="443"/>
      <c r="F114" s="443"/>
      <c r="G114" s="443"/>
      <c r="H114" s="443"/>
      <c r="I114" s="443"/>
    </row>
  </sheetData>
  <sheetProtection algorithmName="SHA-512" hashValue="/5pzf9gTfdRwTlbM/3puevhMeEVfD8/svh1aDOrx08iOAjeRMu2lqmrkhJ/KXTHobcu/o1hpUXFF3+Z4HGjlTQ==" saltValue="7UQxlSJrVppwN95ijPtkLg==" spinCount="100000" sheet="1" objects="1" scenarios="1"/>
  <customSheetViews>
    <customSheetView guid="{65346118-1A62-41CA-A297-6669CB468B9F}" fitToPage="1">
      <pageMargins left="0.78740157480314965" right="0.78740157480314965" top="0.43307086614173229" bottom="0.39370078740157483" header="0.23622047244094491" footer="0.23622047244094491"/>
      <pageSetup paperSize="9" scale="80" fitToHeight="0" orientation="portrait" r:id="rId1"/>
      <headerFooter alignWithMargins="0"/>
    </customSheetView>
  </customSheetViews>
  <mergeCells count="91">
    <mergeCell ref="B96:H96"/>
    <mergeCell ref="B98:H98"/>
    <mergeCell ref="B100:H100"/>
    <mergeCell ref="B102:H102"/>
    <mergeCell ref="B104:H104"/>
    <mergeCell ref="B97:H97"/>
    <mergeCell ref="B99:H99"/>
    <mergeCell ref="B82:H82"/>
    <mergeCell ref="B31:H31"/>
    <mergeCell ref="B6:H6"/>
    <mergeCell ref="B8:H8"/>
    <mergeCell ref="B10:H10"/>
    <mergeCell ref="B11:H11"/>
    <mergeCell ref="B13:H13"/>
    <mergeCell ref="B18:H18"/>
    <mergeCell ref="B23:H23"/>
    <mergeCell ref="B25:H25"/>
    <mergeCell ref="B20:H20"/>
    <mergeCell ref="B21:H21"/>
    <mergeCell ref="B26:H29"/>
    <mergeCell ref="B12:H12"/>
    <mergeCell ref="B14:H14"/>
    <mergeCell ref="B35:H35"/>
    <mergeCell ref="B114:I114"/>
    <mergeCell ref="B33:H33"/>
    <mergeCell ref="B46:H46"/>
    <mergeCell ref="B40:H40"/>
    <mergeCell ref="C43:H43"/>
    <mergeCell ref="C42:H42"/>
    <mergeCell ref="C41:H41"/>
    <mergeCell ref="C44:H44"/>
    <mergeCell ref="C38:H38"/>
    <mergeCell ref="C39:H39"/>
    <mergeCell ref="C37:H37"/>
    <mergeCell ref="B36:H36"/>
    <mergeCell ref="B60:H60"/>
    <mergeCell ref="B84:H84"/>
    <mergeCell ref="B86:H86"/>
    <mergeCell ref="C62:H62"/>
    <mergeCell ref="C54:H54"/>
    <mergeCell ref="B47:H47"/>
    <mergeCell ref="B51:H51"/>
    <mergeCell ref="C63:H63"/>
    <mergeCell ref="C61:H61"/>
    <mergeCell ref="C50:H50"/>
    <mergeCell ref="C49:H49"/>
    <mergeCell ref="C48:H48"/>
    <mergeCell ref="C52:H52"/>
    <mergeCell ref="C53:H53"/>
    <mergeCell ref="B56:H56"/>
    <mergeCell ref="C57:H57"/>
    <mergeCell ref="C58:H58"/>
    <mergeCell ref="C59:H59"/>
    <mergeCell ref="A87:A88"/>
    <mergeCell ref="B65:H65"/>
    <mergeCell ref="B70:H70"/>
    <mergeCell ref="A73:A76"/>
    <mergeCell ref="B79:H79"/>
    <mergeCell ref="B81:H81"/>
    <mergeCell ref="B73:H73"/>
    <mergeCell ref="C74:H74"/>
    <mergeCell ref="B78:H78"/>
    <mergeCell ref="B80:H80"/>
    <mergeCell ref="C75:H75"/>
    <mergeCell ref="C76:H76"/>
    <mergeCell ref="C68:H68"/>
    <mergeCell ref="C71:H71"/>
    <mergeCell ref="C66:H66"/>
    <mergeCell ref="C67:H67"/>
    <mergeCell ref="B112:H112"/>
    <mergeCell ref="B107:H107"/>
    <mergeCell ref="B101:H101"/>
    <mergeCell ref="B103:H103"/>
    <mergeCell ref="B105:H105"/>
    <mergeCell ref="B106:H106"/>
    <mergeCell ref="B30:H30"/>
    <mergeCell ref="B109:H109"/>
    <mergeCell ref="B111:H111"/>
    <mergeCell ref="B108:H108"/>
    <mergeCell ref="B110:H110"/>
    <mergeCell ref="B93:H93"/>
    <mergeCell ref="B95:H95"/>
    <mergeCell ref="B91:H91"/>
    <mergeCell ref="B87:H87"/>
    <mergeCell ref="B90:H90"/>
    <mergeCell ref="B92:H92"/>
    <mergeCell ref="B94:H94"/>
    <mergeCell ref="B83:H83"/>
    <mergeCell ref="B85:H85"/>
    <mergeCell ref="B89:H89"/>
    <mergeCell ref="B88:H88"/>
  </mergeCells>
  <pageMargins left="0.78740157480314965" right="0.78740157480314965" top="0.43307086614173229" bottom="0.39370078740157483" header="0.23622047244094491" footer="0.23622047244094491"/>
  <pageSetup paperSize="9" scale="79"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B96"/>
  <sheetViews>
    <sheetView showGridLines="0" showRowColHeaders="0" tabSelected="1" zoomScaleNormal="100" workbookViewId="0">
      <selection activeCell="I9" sqref="I9:U9"/>
    </sheetView>
  </sheetViews>
  <sheetFormatPr baseColWidth="10" defaultColWidth="2.85546875" defaultRowHeight="15" x14ac:dyDescent="0.25"/>
  <cols>
    <col min="1" max="1" width="3.7109375" style="228" customWidth="1"/>
    <col min="2" max="2" width="1.7109375" style="231" customWidth="1"/>
    <col min="3" max="3" width="1.7109375" style="236" customWidth="1"/>
    <col min="4" max="4" width="1.7109375" style="231" customWidth="1"/>
    <col min="5" max="5" width="8.7109375" style="231" customWidth="1"/>
    <col min="6" max="6" width="5.5703125" style="231" customWidth="1"/>
    <col min="7" max="7" width="7.7109375" style="231" customWidth="1"/>
    <col min="8" max="8" width="2.7109375" style="231" customWidth="1"/>
    <col min="9" max="9" width="1.7109375" style="231" customWidth="1"/>
    <col min="10" max="11" width="10.7109375" style="231" customWidth="1"/>
    <col min="12" max="13" width="1.7109375" style="231" customWidth="1"/>
    <col min="14" max="15" width="10.7109375" style="231" customWidth="1"/>
    <col min="16" max="17" width="1.7109375" style="231" customWidth="1"/>
    <col min="18" max="19" width="10.7109375" style="231" customWidth="1"/>
    <col min="20" max="20" width="1.7109375" style="231" customWidth="1"/>
    <col min="21" max="21" width="7.7109375" style="231" customWidth="1"/>
    <col min="22" max="22" width="1.42578125" style="231" customWidth="1"/>
    <col min="23" max="16384" width="2.85546875" style="231"/>
  </cols>
  <sheetData>
    <row r="1" spans="1:22" x14ac:dyDescent="0.25">
      <c r="B1" s="229"/>
      <c r="C1" s="230"/>
      <c r="D1" s="229"/>
      <c r="E1" s="229"/>
      <c r="F1" s="229"/>
      <c r="G1" s="229"/>
      <c r="H1" s="229"/>
      <c r="V1" s="232" t="s">
        <v>224</v>
      </c>
    </row>
    <row r="2" spans="1:22" ht="9.9499999999999993" customHeight="1" x14ac:dyDescent="0.25">
      <c r="B2" s="229"/>
      <c r="C2" s="230"/>
      <c r="D2" s="229"/>
      <c r="E2" s="229"/>
      <c r="F2" s="229"/>
      <c r="G2" s="229"/>
      <c r="H2" s="229"/>
      <c r="V2" s="232"/>
    </row>
    <row r="3" spans="1:22" x14ac:dyDescent="0.25">
      <c r="B3" s="229"/>
      <c r="C3" s="230"/>
      <c r="D3" s="229"/>
      <c r="E3" s="229"/>
      <c r="F3" s="229"/>
      <c r="G3" s="229"/>
      <c r="H3" s="229"/>
      <c r="V3" s="232" t="s">
        <v>225</v>
      </c>
    </row>
    <row r="4" spans="1:22" ht="5.0999999999999996" customHeight="1" x14ac:dyDescent="0.25">
      <c r="B4" s="233"/>
      <c r="C4" s="230"/>
      <c r="D4" s="229"/>
      <c r="E4" s="229"/>
      <c r="F4" s="229"/>
      <c r="G4" s="229"/>
      <c r="H4" s="229"/>
      <c r="V4" s="232"/>
    </row>
    <row r="5" spans="1:22" x14ac:dyDescent="0.25">
      <c r="B5" s="234" t="str">
        <f>Versionsnummer_Variantenvergleich</f>
        <v>Version 3 vom 29.03.2021</v>
      </c>
      <c r="C5" s="230"/>
      <c r="D5" s="229"/>
      <c r="E5" s="229"/>
      <c r="F5" s="229"/>
      <c r="G5" s="229"/>
      <c r="H5" s="229"/>
      <c r="V5" s="235" t="str">
        <f>"Blatt " &amp;Eingabe!$L$42 &amp; " von " &amp;Eingabe!$O$42</f>
        <v>Blatt 1 von 1</v>
      </c>
    </row>
    <row r="6" spans="1:22" ht="5.0999999999999996" customHeight="1" thickBot="1" x14ac:dyDescent="0.3"/>
    <row r="7" spans="1:22" ht="20.100000000000001" customHeight="1" x14ac:dyDescent="0.25">
      <c r="B7" s="237"/>
      <c r="C7" s="238" t="s">
        <v>172</v>
      </c>
      <c r="D7" s="239"/>
      <c r="E7" s="239"/>
      <c r="F7" s="239"/>
      <c r="G7" s="239"/>
      <c r="H7" s="239"/>
      <c r="I7" s="239"/>
      <c r="J7" s="239"/>
      <c r="K7" s="239"/>
      <c r="L7" s="239"/>
      <c r="M7" s="239"/>
      <c r="N7" s="240"/>
      <c r="O7" s="240"/>
      <c r="P7" s="240"/>
      <c r="Q7" s="240"/>
      <c r="R7" s="240"/>
      <c r="S7" s="240"/>
      <c r="T7" s="240"/>
      <c r="U7" s="240"/>
      <c r="V7" s="241"/>
    </row>
    <row r="8" spans="1:22" ht="5.85" customHeight="1" x14ac:dyDescent="0.25">
      <c r="B8" s="242"/>
      <c r="C8" s="243"/>
      <c r="D8" s="244"/>
      <c r="E8" s="244"/>
      <c r="F8" s="244"/>
      <c r="G8" s="244"/>
      <c r="H8" s="244"/>
      <c r="I8" s="244"/>
      <c r="J8" s="244"/>
      <c r="K8" s="244"/>
      <c r="L8" s="244"/>
      <c r="M8" s="244"/>
      <c r="N8" s="244"/>
      <c r="O8" s="244"/>
      <c r="P8" s="244"/>
      <c r="Q8" s="244"/>
      <c r="R8" s="244"/>
      <c r="S8" s="244"/>
      <c r="T8" s="244"/>
      <c r="U8" s="244"/>
      <c r="V8" s="245"/>
    </row>
    <row r="9" spans="1:22" x14ac:dyDescent="0.25">
      <c r="A9" s="228" t="s">
        <v>352</v>
      </c>
      <c r="B9" s="246"/>
      <c r="C9" s="247" t="s">
        <v>94</v>
      </c>
      <c r="D9" s="248"/>
      <c r="E9" s="249"/>
      <c r="F9" s="249"/>
      <c r="G9" s="249"/>
      <c r="H9" s="249"/>
      <c r="I9" s="470"/>
      <c r="J9" s="470"/>
      <c r="K9" s="470"/>
      <c r="L9" s="470"/>
      <c r="M9" s="470"/>
      <c r="N9" s="470"/>
      <c r="O9" s="470"/>
      <c r="P9" s="470"/>
      <c r="Q9" s="470"/>
      <c r="R9" s="470"/>
      <c r="S9" s="470"/>
      <c r="T9" s="470"/>
      <c r="U9" s="470"/>
      <c r="V9" s="245"/>
    </row>
    <row r="10" spans="1:22" x14ac:dyDescent="0.25">
      <c r="A10" s="228" t="s">
        <v>351</v>
      </c>
      <c r="B10" s="246"/>
      <c r="C10" s="247" t="s">
        <v>158</v>
      </c>
      <c r="D10" s="248"/>
      <c r="E10" s="249"/>
      <c r="F10" s="249"/>
      <c r="G10" s="249"/>
      <c r="H10" s="249"/>
      <c r="I10" s="470" t="s">
        <v>364</v>
      </c>
      <c r="J10" s="500"/>
      <c r="K10" s="500"/>
      <c r="L10" s="500"/>
      <c r="M10" s="500"/>
      <c r="N10" s="501"/>
      <c r="O10" s="506"/>
      <c r="P10" s="500"/>
      <c r="Q10" s="500"/>
      <c r="R10" s="500"/>
      <c r="S10" s="500"/>
      <c r="T10" s="500"/>
      <c r="U10" s="500"/>
      <c r="V10" s="245"/>
    </row>
    <row r="11" spans="1:22" x14ac:dyDescent="0.25">
      <c r="A11" s="228" t="s">
        <v>350</v>
      </c>
      <c r="B11" s="246"/>
      <c r="C11" s="247" t="s">
        <v>104</v>
      </c>
      <c r="D11" s="249"/>
      <c r="E11" s="163"/>
      <c r="F11" s="163"/>
      <c r="G11" s="163"/>
      <c r="H11" s="163"/>
      <c r="I11" s="495" t="s">
        <v>365</v>
      </c>
      <c r="J11" s="496"/>
      <c r="K11" s="496"/>
      <c r="L11" s="496"/>
      <c r="M11" s="496"/>
      <c r="N11" s="497"/>
      <c r="O11" s="507"/>
      <c r="P11" s="496"/>
      <c r="Q11" s="496"/>
      <c r="R11" s="496"/>
      <c r="S11" s="496"/>
      <c r="T11" s="496"/>
      <c r="U11" s="496"/>
      <c r="V11" s="245"/>
    </row>
    <row r="12" spans="1:22" ht="5.85" customHeight="1" thickBot="1" x14ac:dyDescent="0.3">
      <c r="B12" s="250"/>
      <c r="C12" s="251"/>
      <c r="D12" s="252"/>
      <c r="E12" s="253"/>
      <c r="F12" s="253"/>
      <c r="G12" s="253"/>
      <c r="H12" s="253"/>
      <c r="I12" s="252" t="e">
        <f>Auswahlliste_Nutzung</f>
        <v>#VALUE!</v>
      </c>
      <c r="J12" s="252"/>
      <c r="K12" s="252"/>
      <c r="L12" s="252"/>
      <c r="M12" s="252"/>
      <c r="N12" s="252"/>
      <c r="O12" s="252"/>
      <c r="P12" s="252"/>
      <c r="Q12" s="252"/>
      <c r="R12" s="252"/>
      <c r="S12" s="252"/>
      <c r="T12" s="252"/>
      <c r="U12" s="244"/>
      <c r="V12" s="245"/>
    </row>
    <row r="13" spans="1:22" ht="5.85" customHeight="1" x14ac:dyDescent="0.25">
      <c r="B13" s="254"/>
      <c r="C13" s="255"/>
      <c r="D13" s="256"/>
      <c r="E13" s="256"/>
      <c r="F13" s="256"/>
      <c r="G13" s="256"/>
      <c r="H13" s="256"/>
      <c r="I13" s="256"/>
      <c r="J13" s="256"/>
      <c r="K13" s="256"/>
      <c r="L13" s="256"/>
      <c r="M13" s="256"/>
      <c r="N13" s="256"/>
      <c r="O13" s="256"/>
      <c r="P13" s="256"/>
      <c r="Q13" s="256"/>
      <c r="R13" s="256"/>
      <c r="S13" s="256"/>
      <c r="T13" s="256"/>
      <c r="U13" s="256"/>
      <c r="V13" s="257"/>
    </row>
    <row r="14" spans="1:22" x14ac:dyDescent="0.25">
      <c r="B14" s="246"/>
      <c r="C14" s="258" t="s">
        <v>395</v>
      </c>
      <c r="D14" s="259"/>
      <c r="E14" s="260"/>
      <c r="F14" s="260"/>
      <c r="G14" s="260"/>
      <c r="H14" s="260"/>
      <c r="I14" s="260"/>
      <c r="J14" s="260"/>
      <c r="K14" s="260"/>
      <c r="L14" s="260"/>
      <c r="M14" s="260"/>
      <c r="N14" s="244"/>
      <c r="O14" s="244"/>
      <c r="P14" s="244"/>
      <c r="Q14" s="244"/>
      <c r="R14" s="244"/>
      <c r="S14" s="244"/>
      <c r="T14" s="244"/>
      <c r="U14" s="244"/>
      <c r="V14" s="245"/>
    </row>
    <row r="15" spans="1:22" s="262" customFormat="1" ht="5.85" customHeight="1" x14ac:dyDescent="0.25">
      <c r="A15" s="261"/>
      <c r="B15" s="242"/>
      <c r="C15" s="243"/>
      <c r="D15" s="244"/>
      <c r="E15" s="244"/>
      <c r="F15" s="244"/>
      <c r="G15" s="244"/>
      <c r="H15" s="244"/>
      <c r="I15" s="244"/>
      <c r="J15" s="244"/>
      <c r="K15" s="244"/>
      <c r="L15" s="244"/>
      <c r="M15" s="244"/>
      <c r="N15" s="244"/>
      <c r="O15" s="244"/>
      <c r="P15" s="244"/>
      <c r="Q15" s="244"/>
      <c r="R15" s="244"/>
      <c r="S15" s="244"/>
      <c r="T15" s="244"/>
      <c r="U15" s="244"/>
      <c r="V15" s="245"/>
    </row>
    <row r="16" spans="1:22" x14ac:dyDescent="0.25">
      <c r="A16" s="228" t="s">
        <v>354</v>
      </c>
      <c r="B16" s="246"/>
      <c r="C16" s="258"/>
      <c r="D16" s="263" t="s">
        <v>411</v>
      </c>
      <c r="E16" s="162"/>
      <c r="F16" s="475"/>
      <c r="G16" s="475"/>
      <c r="H16" s="475"/>
      <c r="I16" s="475"/>
      <c r="J16" s="475"/>
      <c r="K16" s="475"/>
      <c r="L16" s="244"/>
      <c r="M16" s="259"/>
      <c r="N16" s="263" t="s">
        <v>105</v>
      </c>
      <c r="O16" s="477" t="s">
        <v>366</v>
      </c>
      <c r="P16" s="478"/>
      <c r="Q16" s="478"/>
      <c r="R16" s="478"/>
      <c r="S16" s="478"/>
      <c r="T16" s="478"/>
      <c r="U16" s="478"/>
      <c r="V16" s="245"/>
    </row>
    <row r="17" spans="1:28" x14ac:dyDescent="0.25">
      <c r="B17" s="246"/>
      <c r="C17" s="258"/>
      <c r="D17" s="442" t="s">
        <v>412</v>
      </c>
      <c r="E17" s="264"/>
      <c r="F17" s="476"/>
      <c r="G17" s="476"/>
      <c r="H17" s="476"/>
      <c r="I17" s="476"/>
      <c r="J17" s="476"/>
      <c r="K17" s="476"/>
      <c r="L17" s="244"/>
      <c r="M17" s="259"/>
      <c r="N17" s="264"/>
      <c r="O17" s="479"/>
      <c r="P17" s="479"/>
      <c r="Q17" s="479"/>
      <c r="R17" s="479"/>
      <c r="S17" s="479"/>
      <c r="T17" s="479"/>
      <c r="U17" s="479"/>
      <c r="V17" s="245"/>
      <c r="W17" s="262"/>
      <c r="X17" s="262"/>
      <c r="Y17" s="262"/>
      <c r="Z17" s="262"/>
      <c r="AA17" s="262"/>
      <c r="AB17" s="262"/>
    </row>
    <row r="18" spans="1:28" ht="5.0999999999999996" customHeight="1" x14ac:dyDescent="0.25">
      <c r="B18" s="246"/>
      <c r="C18" s="258"/>
      <c r="D18" s="244"/>
      <c r="E18" s="244"/>
      <c r="F18" s="155"/>
      <c r="G18" s="155"/>
      <c r="H18" s="155"/>
      <c r="I18" s="155"/>
      <c r="J18" s="155"/>
      <c r="K18" s="260"/>
      <c r="L18" s="244"/>
      <c r="M18" s="259"/>
      <c r="N18" s="244"/>
      <c r="O18" s="244"/>
      <c r="P18" s="155"/>
      <c r="Q18" s="155"/>
      <c r="R18" s="155"/>
      <c r="S18" s="155"/>
      <c r="T18" s="155"/>
      <c r="U18" s="155"/>
      <c r="V18" s="245"/>
      <c r="W18" s="262"/>
      <c r="X18" s="262"/>
      <c r="Y18" s="262"/>
      <c r="Z18" s="262"/>
      <c r="AA18" s="262"/>
      <c r="AB18" s="262"/>
    </row>
    <row r="19" spans="1:28" ht="15" customHeight="1" x14ac:dyDescent="0.25">
      <c r="A19" s="228" t="s">
        <v>355</v>
      </c>
      <c r="B19" s="246"/>
      <c r="C19" s="258"/>
      <c r="D19" s="248" t="s">
        <v>97</v>
      </c>
      <c r="E19" s="161"/>
      <c r="F19" s="480"/>
      <c r="G19" s="480"/>
      <c r="H19" s="480"/>
      <c r="I19" s="480"/>
      <c r="J19" s="480"/>
      <c r="K19" s="480"/>
      <c r="L19" s="244"/>
      <c r="M19" s="259"/>
      <c r="N19" s="248" t="s">
        <v>95</v>
      </c>
      <c r="O19" s="480"/>
      <c r="P19" s="480"/>
      <c r="Q19" s="480"/>
      <c r="R19" s="480"/>
      <c r="S19" s="480"/>
      <c r="T19" s="480"/>
      <c r="U19" s="480"/>
      <c r="V19" s="245"/>
      <c r="W19" s="262"/>
      <c r="X19" s="488"/>
      <c r="Y19" s="488"/>
      <c r="Z19" s="488"/>
      <c r="AA19" s="488"/>
      <c r="AB19" s="488"/>
    </row>
    <row r="20" spans="1:28" ht="5.0999999999999996" customHeight="1" x14ac:dyDescent="0.25">
      <c r="B20" s="246"/>
      <c r="C20" s="258"/>
      <c r="D20" s="248"/>
      <c r="E20" s="161"/>
      <c r="F20" s="161"/>
      <c r="G20" s="161"/>
      <c r="H20" s="161"/>
      <c r="I20" s="161"/>
      <c r="J20" s="265"/>
      <c r="K20" s="249"/>
      <c r="L20" s="244"/>
      <c r="M20" s="259"/>
      <c r="N20" s="248"/>
      <c r="O20" s="248"/>
      <c r="P20" s="265"/>
      <c r="Q20" s="265"/>
      <c r="R20" s="265"/>
      <c r="S20" s="265"/>
      <c r="T20" s="265"/>
      <c r="U20" s="265"/>
      <c r="V20" s="245"/>
      <c r="W20" s="262"/>
      <c r="X20" s="221"/>
      <c r="Y20" s="221"/>
      <c r="Z20" s="221"/>
      <c r="AA20" s="221"/>
      <c r="AB20" s="221"/>
    </row>
    <row r="21" spans="1:28" ht="15" customHeight="1" x14ac:dyDescent="0.25">
      <c r="A21" s="228" t="s">
        <v>356</v>
      </c>
      <c r="B21" s="242"/>
      <c r="C21" s="243"/>
      <c r="D21" s="248" t="s">
        <v>98</v>
      </c>
      <c r="E21" s="161"/>
      <c r="F21" s="480"/>
      <c r="G21" s="480"/>
      <c r="H21" s="480"/>
      <c r="I21" s="480"/>
      <c r="J21" s="480"/>
      <c r="K21" s="480"/>
      <c r="L21" s="244"/>
      <c r="M21" s="244"/>
      <c r="N21" s="248" t="s">
        <v>96</v>
      </c>
      <c r="O21" s="480"/>
      <c r="P21" s="480"/>
      <c r="Q21" s="480"/>
      <c r="R21" s="480"/>
      <c r="S21" s="480"/>
      <c r="T21" s="480"/>
      <c r="U21" s="480"/>
      <c r="V21" s="245"/>
      <c r="W21" s="262"/>
      <c r="X21" s="488"/>
      <c r="Y21" s="488"/>
      <c r="Z21" s="488"/>
      <c r="AA21" s="488"/>
      <c r="AB21" s="488"/>
    </row>
    <row r="22" spans="1:28" ht="5.0999999999999996" customHeight="1" x14ac:dyDescent="0.25">
      <c r="B22" s="242"/>
      <c r="C22" s="243"/>
      <c r="D22" s="248"/>
      <c r="E22" s="161"/>
      <c r="F22" s="161"/>
      <c r="G22" s="161"/>
      <c r="H22" s="161"/>
      <c r="I22" s="161"/>
      <c r="J22" s="265"/>
      <c r="K22" s="265"/>
      <c r="L22" s="244"/>
      <c r="M22" s="244"/>
      <c r="N22" s="259"/>
      <c r="O22" s="259"/>
      <c r="P22" s="244"/>
      <c r="Q22" s="244"/>
      <c r="R22" s="244"/>
      <c r="S22" s="244"/>
      <c r="T22" s="244"/>
      <c r="U22" s="244"/>
      <c r="V22" s="245"/>
      <c r="W22" s="262"/>
      <c r="X22" s="221"/>
      <c r="Y22" s="221"/>
      <c r="Z22" s="221"/>
      <c r="AA22" s="221"/>
      <c r="AB22" s="221"/>
    </row>
    <row r="23" spans="1:28" ht="15" customHeight="1" x14ac:dyDescent="0.25">
      <c r="A23" s="228" t="s">
        <v>357</v>
      </c>
      <c r="B23" s="242"/>
      <c r="C23" s="243"/>
      <c r="D23" s="248" t="s">
        <v>99</v>
      </c>
      <c r="E23" s="161"/>
      <c r="F23" s="480"/>
      <c r="G23" s="480"/>
      <c r="H23" s="480"/>
      <c r="I23" s="480"/>
      <c r="J23" s="480"/>
      <c r="K23" s="480"/>
      <c r="L23" s="244"/>
      <c r="M23" s="244"/>
      <c r="N23" s="502"/>
      <c r="O23" s="503"/>
      <c r="P23" s="503"/>
      <c r="Q23" s="503"/>
      <c r="R23" s="503"/>
      <c r="S23" s="503"/>
      <c r="T23" s="503"/>
      <c r="U23" s="503"/>
      <c r="V23" s="245"/>
      <c r="W23" s="262"/>
      <c r="X23" s="488"/>
      <c r="Y23" s="488"/>
      <c r="Z23" s="488"/>
      <c r="AA23" s="488"/>
      <c r="AB23" s="488"/>
    </row>
    <row r="24" spans="1:28" ht="15" customHeight="1" x14ac:dyDescent="0.25">
      <c r="B24" s="246"/>
      <c r="C24" s="258"/>
      <c r="D24" s="244"/>
      <c r="E24" s="244"/>
      <c r="F24" s="244"/>
      <c r="G24" s="244"/>
      <c r="H24" s="244"/>
      <c r="I24" s="244"/>
      <c r="J24" s="266"/>
      <c r="K24" s="266"/>
      <c r="L24" s="266"/>
      <c r="M24" s="259"/>
      <c r="N24" s="504"/>
      <c r="O24" s="504"/>
      <c r="P24" s="504"/>
      <c r="Q24" s="504"/>
      <c r="R24" s="504"/>
      <c r="S24" s="504"/>
      <c r="T24" s="504"/>
      <c r="U24" s="504"/>
      <c r="V24" s="245"/>
      <c r="W24" s="262"/>
      <c r="X24" s="262"/>
      <c r="Y24" s="262"/>
      <c r="Z24" s="262"/>
      <c r="AA24" s="262"/>
      <c r="AB24" s="262"/>
    </row>
    <row r="25" spans="1:28" ht="15" customHeight="1" x14ac:dyDescent="0.25">
      <c r="A25" s="228" t="s">
        <v>358</v>
      </c>
      <c r="B25" s="246"/>
      <c r="C25" s="258"/>
      <c r="D25" s="248" t="s">
        <v>149</v>
      </c>
      <c r="E25" s="265"/>
      <c r="F25" s="265"/>
      <c r="G25" s="265"/>
      <c r="H25" s="265"/>
      <c r="I25" s="483" t="s">
        <v>391</v>
      </c>
      <c r="J25" s="483"/>
      <c r="K25" s="483"/>
      <c r="L25" s="266"/>
      <c r="M25" s="267"/>
      <c r="N25" s="505"/>
      <c r="O25" s="505"/>
      <c r="P25" s="505"/>
      <c r="Q25" s="505"/>
      <c r="R25" s="505"/>
      <c r="S25" s="505"/>
      <c r="T25" s="505"/>
      <c r="U25" s="505"/>
      <c r="V25" s="245"/>
      <c r="W25" s="262"/>
      <c r="X25" s="262"/>
      <c r="Y25" s="262"/>
      <c r="Z25" s="262"/>
      <c r="AA25" s="262"/>
      <c r="AB25" s="262"/>
    </row>
    <row r="26" spans="1:28" ht="15" customHeight="1" x14ac:dyDescent="0.25">
      <c r="B26" s="242"/>
      <c r="C26" s="243"/>
      <c r="D26" s="243"/>
      <c r="E26" s="243"/>
      <c r="F26" s="243"/>
      <c r="G26" s="243"/>
      <c r="H26" s="243"/>
      <c r="I26" s="243"/>
      <c r="J26" s="243"/>
      <c r="K26" s="243"/>
      <c r="L26" s="154"/>
      <c r="M26" s="243"/>
      <c r="N26" s="493" t="s">
        <v>150</v>
      </c>
      <c r="O26" s="493"/>
      <c r="P26" s="493"/>
      <c r="Q26" s="493"/>
      <c r="R26" s="493"/>
      <c r="S26" s="493"/>
      <c r="T26" s="493"/>
      <c r="U26" s="493"/>
      <c r="V26" s="160"/>
      <c r="W26" s="262"/>
      <c r="X26" s="262"/>
      <c r="Y26" s="262"/>
      <c r="Z26" s="262"/>
      <c r="AA26" s="262"/>
      <c r="AB26" s="262"/>
    </row>
    <row r="27" spans="1:28" ht="5.85" customHeight="1" thickBot="1" x14ac:dyDescent="0.3">
      <c r="B27" s="250"/>
      <c r="C27" s="251"/>
      <c r="D27" s="252"/>
      <c r="E27" s="156"/>
      <c r="F27" s="156"/>
      <c r="G27" s="156"/>
      <c r="H27" s="156"/>
      <c r="I27" s="252"/>
      <c r="J27" s="252"/>
      <c r="K27" s="252"/>
      <c r="L27" s="252"/>
      <c r="M27" s="252"/>
      <c r="N27" s="252"/>
      <c r="O27" s="252"/>
      <c r="P27" s="252"/>
      <c r="Q27" s="252"/>
      <c r="R27" s="252"/>
      <c r="S27" s="252"/>
      <c r="T27" s="252"/>
      <c r="U27" s="252"/>
      <c r="V27" s="268"/>
    </row>
    <row r="28" spans="1:28" ht="20.100000000000001" customHeight="1" x14ac:dyDescent="0.25">
      <c r="B28" s="269"/>
      <c r="C28" s="270" t="s">
        <v>41</v>
      </c>
      <c r="D28" s="271"/>
      <c r="E28" s="271"/>
      <c r="F28" s="271"/>
      <c r="G28" s="271"/>
      <c r="H28" s="271"/>
      <c r="I28" s="271"/>
      <c r="J28" s="271"/>
      <c r="K28" s="271"/>
      <c r="L28" s="271"/>
      <c r="M28" s="271"/>
      <c r="N28" s="272"/>
      <c r="O28" s="272"/>
      <c r="P28" s="272"/>
      <c r="Q28" s="272"/>
      <c r="R28" s="272"/>
      <c r="S28" s="272"/>
      <c r="T28" s="272"/>
      <c r="U28" s="272"/>
      <c r="V28" s="241"/>
    </row>
    <row r="29" spans="1:28" x14ac:dyDescent="0.25">
      <c r="B29" s="164"/>
      <c r="C29" s="154" t="s">
        <v>37</v>
      </c>
      <c r="D29" s="244"/>
      <c r="E29" s="260"/>
      <c r="F29" s="260"/>
      <c r="G29" s="260"/>
      <c r="H29" s="244"/>
      <c r="I29" s="260"/>
      <c r="J29" s="273"/>
      <c r="K29" s="154"/>
      <c r="L29" s="154"/>
      <c r="N29" s="154" t="s">
        <v>42</v>
      </c>
      <c r="O29" s="244"/>
      <c r="P29" s="260"/>
      <c r="Q29" s="154"/>
      <c r="R29" s="244"/>
      <c r="S29" s="244"/>
      <c r="T29" s="273"/>
      <c r="U29" s="273"/>
      <c r="V29" s="245"/>
    </row>
    <row r="30" spans="1:28" ht="5.85" customHeight="1" x14ac:dyDescent="0.25">
      <c r="B30" s="274"/>
      <c r="C30" s="275"/>
      <c r="D30" s="260"/>
      <c r="E30" s="154"/>
      <c r="F30" s="154"/>
      <c r="G30" s="154"/>
      <c r="H30" s="154"/>
      <c r="I30" s="158"/>
      <c r="J30" s="273"/>
      <c r="K30" s="260"/>
      <c r="L30" s="154"/>
      <c r="M30" s="260"/>
      <c r="N30" s="244"/>
      <c r="O30" s="244"/>
      <c r="P30" s="260"/>
      <c r="Q30" s="154"/>
      <c r="R30" s="154"/>
      <c r="S30" s="154"/>
      <c r="T30" s="158"/>
      <c r="U30" s="158"/>
      <c r="V30" s="245"/>
    </row>
    <row r="31" spans="1:28" x14ac:dyDescent="0.25">
      <c r="A31" s="228" t="s">
        <v>349</v>
      </c>
      <c r="B31" s="274"/>
      <c r="C31" s="275"/>
      <c r="D31" s="163" t="s">
        <v>23</v>
      </c>
      <c r="E31" s="163"/>
      <c r="F31" s="265"/>
      <c r="G31" s="159">
        <v>0.01</v>
      </c>
      <c r="H31" s="158" t="s">
        <v>39</v>
      </c>
      <c r="I31" s="157"/>
      <c r="J31" s="273"/>
      <c r="K31" s="275"/>
      <c r="L31" s="154"/>
      <c r="M31" s="154"/>
      <c r="N31" s="163" t="s">
        <v>12</v>
      </c>
      <c r="O31" s="265"/>
      <c r="P31" s="265"/>
      <c r="Q31" s="159"/>
      <c r="R31" s="508">
        <v>0.05</v>
      </c>
      <c r="S31" s="508"/>
      <c r="U31" s="158" t="s">
        <v>40</v>
      </c>
      <c r="V31" s="245"/>
    </row>
    <row r="32" spans="1:28" x14ac:dyDescent="0.25">
      <c r="A32" s="228" t="s">
        <v>227</v>
      </c>
      <c r="B32" s="274"/>
      <c r="C32" s="275"/>
      <c r="D32" s="163" t="s">
        <v>337</v>
      </c>
      <c r="E32" s="163"/>
      <c r="F32" s="265"/>
      <c r="G32" s="153">
        <v>30</v>
      </c>
      <c r="H32" s="158" t="s">
        <v>24</v>
      </c>
      <c r="I32" s="158"/>
      <c r="J32" s="273"/>
      <c r="K32" s="275"/>
      <c r="L32" s="154"/>
      <c r="M32" s="154"/>
      <c r="N32" s="163" t="s">
        <v>14</v>
      </c>
      <c r="O32" s="265"/>
      <c r="P32" s="265"/>
      <c r="Q32" s="159"/>
      <c r="R32" s="508">
        <v>0.05</v>
      </c>
      <c r="S32" s="508"/>
      <c r="U32" s="158" t="s">
        <v>40</v>
      </c>
      <c r="V32" s="245"/>
    </row>
    <row r="33" spans="1:22" ht="15" customHeight="1" x14ac:dyDescent="0.25">
      <c r="A33" s="228" t="s">
        <v>228</v>
      </c>
      <c r="B33" s="274"/>
      <c r="C33" s="275"/>
      <c r="D33" s="260"/>
      <c r="E33" s="154"/>
      <c r="F33" s="244"/>
      <c r="G33" s="244"/>
      <c r="H33" s="244"/>
      <c r="I33" s="154"/>
      <c r="J33" s="273"/>
      <c r="K33" s="275"/>
      <c r="L33" s="154"/>
      <c r="M33" s="154"/>
      <c r="N33" s="163" t="s">
        <v>16</v>
      </c>
      <c r="O33" s="265"/>
      <c r="P33" s="265"/>
      <c r="Q33" s="159"/>
      <c r="R33" s="508">
        <v>0.05</v>
      </c>
      <c r="S33" s="508"/>
      <c r="U33" s="158" t="s">
        <v>40</v>
      </c>
      <c r="V33" s="245"/>
    </row>
    <row r="34" spans="1:22" ht="5.0999999999999996" customHeight="1" x14ac:dyDescent="0.25">
      <c r="B34" s="274"/>
      <c r="C34" s="275"/>
      <c r="D34" s="260"/>
      <c r="E34" s="154"/>
      <c r="F34" s="244"/>
      <c r="G34" s="244"/>
      <c r="H34" s="244"/>
      <c r="I34" s="154"/>
      <c r="J34" s="273"/>
      <c r="K34" s="275"/>
      <c r="L34" s="154"/>
      <c r="M34" s="154"/>
      <c r="N34" s="163"/>
      <c r="O34" s="265"/>
      <c r="P34" s="265"/>
      <c r="Q34" s="159"/>
      <c r="R34" s="159"/>
      <c r="S34" s="159"/>
      <c r="U34" s="158"/>
      <c r="V34" s="245"/>
    </row>
    <row r="35" spans="1:22" ht="15" customHeight="1" x14ac:dyDescent="0.25">
      <c r="A35" s="228" t="s">
        <v>229</v>
      </c>
      <c r="B35" s="164"/>
      <c r="C35" s="154"/>
      <c r="D35" s="154"/>
      <c r="E35" s="154"/>
      <c r="F35" s="154"/>
      <c r="G35" s="154"/>
      <c r="H35" s="154"/>
      <c r="I35" s="154"/>
      <c r="J35" s="273"/>
      <c r="K35" s="275"/>
      <c r="L35" s="154"/>
      <c r="M35" s="154"/>
      <c r="N35" s="163" t="s">
        <v>43</v>
      </c>
      <c r="O35" s="163"/>
      <c r="P35" s="265"/>
      <c r="Q35" s="159"/>
      <c r="R35" s="508">
        <v>0.02</v>
      </c>
      <c r="S35" s="508"/>
      <c r="U35" s="158" t="s">
        <v>40</v>
      </c>
      <c r="V35" s="245"/>
    </row>
    <row r="36" spans="1:22" ht="5.0999999999999996" customHeight="1" x14ac:dyDescent="0.25">
      <c r="B36" s="164"/>
      <c r="C36" s="154"/>
      <c r="D36" s="154"/>
      <c r="E36" s="154"/>
      <c r="F36" s="154"/>
      <c r="G36" s="154"/>
      <c r="H36" s="154"/>
      <c r="I36" s="154"/>
      <c r="J36" s="273"/>
      <c r="K36" s="275"/>
      <c r="L36" s="154"/>
      <c r="M36" s="154"/>
      <c r="N36" s="154"/>
      <c r="O36" s="154"/>
      <c r="P36" s="244"/>
      <c r="Q36" s="157"/>
      <c r="R36" s="157"/>
      <c r="S36" s="157"/>
      <c r="T36" s="158"/>
      <c r="U36" s="158"/>
      <c r="V36" s="245"/>
    </row>
    <row r="37" spans="1:22" ht="15" customHeight="1" x14ac:dyDescent="0.25">
      <c r="B37" s="164"/>
      <c r="C37" s="154" t="s">
        <v>371</v>
      </c>
      <c r="D37" s="154"/>
      <c r="E37" s="154"/>
      <c r="F37" s="154"/>
      <c r="G37" s="154"/>
      <c r="H37" s="154"/>
      <c r="I37" s="154"/>
      <c r="J37" s="273"/>
      <c r="K37" s="275"/>
      <c r="L37" s="154"/>
      <c r="N37" s="154"/>
      <c r="O37" s="154"/>
      <c r="P37" s="244"/>
      <c r="Q37" s="157"/>
      <c r="R37" s="157"/>
      <c r="S37" s="157"/>
      <c r="T37" s="158"/>
      <c r="U37" s="158"/>
      <c r="V37" s="245"/>
    </row>
    <row r="38" spans="1:22" ht="5.0999999999999996" customHeight="1" x14ac:dyDescent="0.25">
      <c r="B38" s="164"/>
      <c r="C38" s="154"/>
      <c r="D38" s="154"/>
      <c r="E38" s="154"/>
      <c r="F38" s="154"/>
      <c r="G38" s="154"/>
      <c r="H38" s="154"/>
      <c r="I38" s="154"/>
      <c r="J38" s="273"/>
      <c r="K38" s="275"/>
      <c r="L38" s="154"/>
      <c r="M38" s="154"/>
      <c r="N38" s="154"/>
      <c r="O38" s="154"/>
      <c r="P38" s="244"/>
      <c r="Q38" s="157"/>
      <c r="R38" s="157"/>
      <c r="S38" s="157"/>
      <c r="T38" s="158"/>
      <c r="U38" s="158"/>
      <c r="V38" s="245"/>
    </row>
    <row r="39" spans="1:22" ht="15" customHeight="1" x14ac:dyDescent="0.25">
      <c r="A39" s="228" t="s">
        <v>230</v>
      </c>
      <c r="B39" s="164"/>
      <c r="C39" s="154"/>
      <c r="D39" s="481" t="s">
        <v>392</v>
      </c>
      <c r="E39" s="499"/>
      <c r="F39" s="499"/>
      <c r="G39" s="499"/>
      <c r="H39" s="499"/>
      <c r="I39" s="499"/>
      <c r="J39" s="486"/>
      <c r="K39" s="487"/>
      <c r="L39" s="158" t="s">
        <v>151</v>
      </c>
      <c r="N39" s="494" t="s">
        <v>374</v>
      </c>
      <c r="O39" s="447"/>
      <c r="P39" s="447"/>
      <c r="Q39" s="447"/>
      <c r="R39" s="447"/>
      <c r="S39" s="416"/>
      <c r="T39" s="158"/>
      <c r="U39" s="279" t="s">
        <v>48</v>
      </c>
      <c r="V39" s="245"/>
    </row>
    <row r="40" spans="1:22" ht="5.85" customHeight="1" thickBot="1" x14ac:dyDescent="0.3">
      <c r="B40" s="274"/>
      <c r="C40" s="275"/>
      <c r="D40" s="260"/>
      <c r="E40" s="260"/>
      <c r="F40" s="260"/>
      <c r="G40" s="260"/>
      <c r="H40" s="260"/>
      <c r="I40" s="260"/>
      <c r="J40" s="260"/>
      <c r="K40" s="260"/>
      <c r="L40" s="260"/>
      <c r="M40" s="260"/>
      <c r="N40" s="260"/>
      <c r="O40" s="260"/>
      <c r="P40" s="260"/>
      <c r="Q40" s="260"/>
      <c r="R40" s="260"/>
      <c r="S40" s="260"/>
      <c r="T40" s="260"/>
      <c r="U40" s="260"/>
      <c r="V40" s="245"/>
    </row>
    <row r="41" spans="1:22" ht="5.85" customHeight="1" x14ac:dyDescent="0.25">
      <c r="B41" s="276"/>
      <c r="C41" s="277"/>
      <c r="D41" s="278"/>
      <c r="E41" s="278"/>
      <c r="F41" s="278"/>
      <c r="G41" s="278"/>
      <c r="H41" s="278"/>
      <c r="I41" s="278"/>
      <c r="J41" s="278"/>
      <c r="K41" s="278"/>
      <c r="L41" s="278"/>
      <c r="M41" s="278"/>
      <c r="N41" s="278"/>
      <c r="O41" s="278"/>
      <c r="P41" s="278"/>
      <c r="Q41" s="278"/>
      <c r="R41" s="278"/>
      <c r="S41" s="278"/>
      <c r="T41" s="278"/>
      <c r="U41" s="278"/>
      <c r="V41" s="257"/>
    </row>
    <row r="42" spans="1:22" ht="20.100000000000001" customHeight="1" x14ac:dyDescent="0.25">
      <c r="B42" s="269"/>
      <c r="C42" s="411" t="s">
        <v>44</v>
      </c>
      <c r="D42" s="260"/>
      <c r="E42" s="260"/>
      <c r="F42" s="260"/>
      <c r="G42" s="260"/>
      <c r="H42" s="260"/>
      <c r="I42" s="260"/>
      <c r="J42" s="260"/>
      <c r="K42" s="165" t="s">
        <v>173</v>
      </c>
      <c r="L42" s="498">
        <v>1</v>
      </c>
      <c r="M42" s="498"/>
      <c r="N42" s="166" t="s">
        <v>174</v>
      </c>
      <c r="O42" s="490">
        <v>1</v>
      </c>
      <c r="P42" s="490"/>
      <c r="Q42" s="260"/>
      <c r="R42" s="260"/>
      <c r="S42" s="260"/>
      <c r="T42" s="279"/>
      <c r="U42" s="279"/>
      <c r="V42" s="245"/>
    </row>
    <row r="43" spans="1:22" ht="5.0999999999999996" customHeight="1" x14ac:dyDescent="0.25">
      <c r="B43" s="269"/>
      <c r="C43" s="270"/>
      <c r="D43" s="260"/>
      <c r="E43" s="260"/>
      <c r="F43" s="260"/>
      <c r="G43" s="260"/>
      <c r="H43" s="260"/>
      <c r="I43" s="260"/>
      <c r="J43" s="260"/>
      <c r="K43" s="260"/>
      <c r="L43" s="260"/>
      <c r="M43" s="260"/>
      <c r="N43" s="260"/>
      <c r="O43" s="260"/>
      <c r="P43" s="260"/>
      <c r="Q43" s="260"/>
      <c r="R43" s="260"/>
      <c r="S43" s="260"/>
      <c r="T43" s="279"/>
      <c r="U43" s="279"/>
      <c r="V43" s="245"/>
    </row>
    <row r="44" spans="1:22" ht="5.0999999999999996" customHeight="1" x14ac:dyDescent="0.25">
      <c r="B44" s="269"/>
      <c r="C44" s="270"/>
      <c r="D44" s="260"/>
      <c r="E44" s="260"/>
      <c r="F44" s="260"/>
      <c r="G44" s="260"/>
      <c r="H44" s="260"/>
      <c r="I44" s="328"/>
      <c r="J44" s="329"/>
      <c r="K44" s="329"/>
      <c r="L44" s="330"/>
      <c r="M44" s="331"/>
      <c r="N44" s="332"/>
      <c r="O44" s="332"/>
      <c r="P44" s="332"/>
      <c r="Q44" s="333"/>
      <c r="R44" s="334"/>
      <c r="S44" s="334"/>
      <c r="T44" s="335"/>
      <c r="U44" s="279"/>
      <c r="V44" s="245"/>
    </row>
    <row r="45" spans="1:22" ht="15" customHeight="1" x14ac:dyDescent="0.25">
      <c r="A45" s="228" t="s">
        <v>231</v>
      </c>
      <c r="B45" s="280"/>
      <c r="C45" s="281" t="s">
        <v>0</v>
      </c>
      <c r="D45" s="260"/>
      <c r="E45" s="260"/>
      <c r="F45" s="260"/>
      <c r="G45" s="260"/>
      <c r="H45" s="260"/>
      <c r="I45" s="336"/>
      <c r="J45" s="482">
        <v>1</v>
      </c>
      <c r="K45" s="482"/>
      <c r="L45" s="337"/>
      <c r="M45" s="338"/>
      <c r="N45" s="492">
        <v>2</v>
      </c>
      <c r="O45" s="492"/>
      <c r="P45" s="339"/>
      <c r="Q45" s="340"/>
      <c r="R45" s="492">
        <v>3</v>
      </c>
      <c r="S45" s="492"/>
      <c r="T45" s="341"/>
      <c r="U45" s="279"/>
      <c r="V45" s="245"/>
    </row>
    <row r="46" spans="1:22" ht="15" customHeight="1" x14ac:dyDescent="0.25">
      <c r="A46" s="228" t="s">
        <v>233</v>
      </c>
      <c r="B46" s="280"/>
      <c r="C46" s="281"/>
      <c r="D46" s="163" t="s">
        <v>147</v>
      </c>
      <c r="E46" s="163"/>
      <c r="F46" s="163"/>
      <c r="G46" s="163"/>
      <c r="H46" s="249"/>
      <c r="I46" s="342"/>
      <c r="J46" s="485" t="s">
        <v>35</v>
      </c>
      <c r="K46" s="485"/>
      <c r="L46" s="343"/>
      <c r="M46" s="344"/>
      <c r="N46" s="489" t="s">
        <v>213</v>
      </c>
      <c r="O46" s="489"/>
      <c r="P46" s="345"/>
      <c r="Q46" s="346"/>
      <c r="R46" s="489" t="s">
        <v>383</v>
      </c>
      <c r="S46" s="489"/>
      <c r="T46" s="347"/>
      <c r="U46" s="282"/>
      <c r="V46" s="245"/>
    </row>
    <row r="47" spans="1:22" ht="5.0999999999999996" customHeight="1" x14ac:dyDescent="0.25">
      <c r="B47" s="280"/>
      <c r="C47" s="281"/>
      <c r="D47" s="163"/>
      <c r="E47" s="167"/>
      <c r="F47" s="167"/>
      <c r="G47" s="154"/>
      <c r="H47" s="260"/>
      <c r="I47" s="336"/>
      <c r="J47" s="348"/>
      <c r="K47" s="348"/>
      <c r="L47" s="337"/>
      <c r="M47" s="338"/>
      <c r="N47" s="349"/>
      <c r="O47" s="349"/>
      <c r="P47" s="339"/>
      <c r="Q47" s="340"/>
      <c r="R47" s="350"/>
      <c r="S47" s="350"/>
      <c r="T47" s="347"/>
      <c r="U47" s="282"/>
      <c r="V47" s="245"/>
    </row>
    <row r="48" spans="1:22" ht="15" customHeight="1" x14ac:dyDescent="0.25">
      <c r="A48" s="228" t="s">
        <v>234</v>
      </c>
      <c r="B48" s="280"/>
      <c r="C48" s="281"/>
      <c r="D48" s="481" t="s">
        <v>148</v>
      </c>
      <c r="E48" s="481"/>
      <c r="F48" s="481"/>
      <c r="G48" s="481"/>
      <c r="H48" s="265"/>
      <c r="I48" s="342"/>
      <c r="J48" s="491" t="s">
        <v>365</v>
      </c>
      <c r="K48" s="491"/>
      <c r="L48" s="343"/>
      <c r="M48" s="344"/>
      <c r="N48" s="491" t="s">
        <v>365</v>
      </c>
      <c r="O48" s="491"/>
      <c r="P48" s="345"/>
      <c r="Q48" s="346"/>
      <c r="R48" s="491" t="s">
        <v>365</v>
      </c>
      <c r="S48" s="491"/>
      <c r="T48" s="347"/>
      <c r="U48" s="282"/>
      <c r="V48" s="245"/>
    </row>
    <row r="49" spans="1:24" ht="5.0999999999999996" customHeight="1" x14ac:dyDescent="0.25">
      <c r="B49" s="280"/>
      <c r="C49" s="281"/>
      <c r="D49" s="260"/>
      <c r="E49" s="244"/>
      <c r="F49" s="244"/>
      <c r="G49" s="244"/>
      <c r="H49" s="244"/>
      <c r="I49" s="336"/>
      <c r="J49" s="351"/>
      <c r="K49" s="351"/>
      <c r="L49" s="337"/>
      <c r="M49" s="352"/>
      <c r="N49" s="353"/>
      <c r="O49" s="353"/>
      <c r="P49" s="339"/>
      <c r="Q49" s="340"/>
      <c r="R49" s="354"/>
      <c r="S49" s="354"/>
      <c r="T49" s="347"/>
      <c r="U49" s="282"/>
      <c r="V49" s="245"/>
    </row>
    <row r="50" spans="1:24" ht="15" customHeight="1" x14ac:dyDescent="0.25">
      <c r="A50" s="228" t="s">
        <v>235</v>
      </c>
      <c r="B50" s="280"/>
      <c r="C50" s="281"/>
      <c r="D50" s="481" t="s">
        <v>211</v>
      </c>
      <c r="E50" s="481"/>
      <c r="F50" s="481"/>
      <c r="G50" s="481"/>
      <c r="H50" s="265"/>
      <c r="I50" s="355"/>
      <c r="J50" s="473"/>
      <c r="K50" s="473"/>
      <c r="L50" s="356"/>
      <c r="M50" s="344"/>
      <c r="N50" s="473"/>
      <c r="O50" s="473"/>
      <c r="P50" s="357"/>
      <c r="Q50" s="358"/>
      <c r="R50" s="473"/>
      <c r="S50" s="473"/>
      <c r="T50" s="347"/>
      <c r="U50" s="279" t="s">
        <v>214</v>
      </c>
      <c r="V50" s="245"/>
    </row>
    <row r="51" spans="1:24" ht="5.0999999999999996" customHeight="1" x14ac:dyDescent="0.25">
      <c r="B51" s="280"/>
      <c r="C51" s="281"/>
      <c r="D51" s="260"/>
      <c r="E51" s="244"/>
      <c r="F51" s="244"/>
      <c r="G51" s="244"/>
      <c r="H51" s="244"/>
      <c r="I51" s="336"/>
      <c r="J51" s="351"/>
      <c r="K51" s="351"/>
      <c r="L51" s="337"/>
      <c r="M51" s="352"/>
      <c r="N51" s="353"/>
      <c r="O51" s="353"/>
      <c r="P51" s="339"/>
      <c r="Q51" s="340"/>
      <c r="R51" s="354"/>
      <c r="S51" s="354"/>
      <c r="T51" s="347"/>
      <c r="U51" s="282"/>
      <c r="V51" s="245"/>
    </row>
    <row r="52" spans="1:24" ht="15" customHeight="1" x14ac:dyDescent="0.25">
      <c r="A52" s="228" t="s">
        <v>236</v>
      </c>
      <c r="B52" s="280"/>
      <c r="C52" s="281"/>
      <c r="D52" s="481" t="s">
        <v>215</v>
      </c>
      <c r="E52" s="481"/>
      <c r="F52" s="481"/>
      <c r="G52" s="481"/>
      <c r="H52" s="265"/>
      <c r="I52" s="355"/>
      <c r="J52" s="474"/>
      <c r="K52" s="474"/>
      <c r="L52" s="356"/>
      <c r="M52" s="344"/>
      <c r="N52" s="474"/>
      <c r="O52" s="474"/>
      <c r="P52" s="357"/>
      <c r="Q52" s="358"/>
      <c r="R52" s="474"/>
      <c r="S52" s="474"/>
      <c r="T52" s="347"/>
      <c r="U52" s="279" t="s">
        <v>48</v>
      </c>
      <c r="V52" s="245"/>
      <c r="X52" s="284"/>
    </row>
    <row r="53" spans="1:24" ht="5.0999999999999996" customHeight="1" x14ac:dyDescent="0.25">
      <c r="B53" s="280"/>
      <c r="C53" s="281"/>
      <c r="D53" s="260"/>
      <c r="E53" s="244"/>
      <c r="F53" s="244"/>
      <c r="G53" s="244"/>
      <c r="H53" s="244"/>
      <c r="I53" s="336"/>
      <c r="J53" s="351"/>
      <c r="K53" s="351"/>
      <c r="L53" s="337"/>
      <c r="M53" s="352"/>
      <c r="N53" s="353"/>
      <c r="O53" s="353"/>
      <c r="P53" s="339"/>
      <c r="Q53" s="340"/>
      <c r="R53" s="359"/>
      <c r="S53" s="359"/>
      <c r="T53" s="347"/>
      <c r="U53" s="282"/>
      <c r="V53" s="245"/>
      <c r="X53" s="284"/>
    </row>
    <row r="54" spans="1:24" ht="15" customHeight="1" x14ac:dyDescent="0.25">
      <c r="A54" s="228" t="s">
        <v>237</v>
      </c>
      <c r="B54" s="280"/>
      <c r="C54" s="281"/>
      <c r="D54" s="481" t="s">
        <v>304</v>
      </c>
      <c r="E54" s="481"/>
      <c r="F54" s="481"/>
      <c r="G54" s="481"/>
      <c r="H54" s="265"/>
      <c r="I54" s="355"/>
      <c r="J54" s="484"/>
      <c r="K54" s="484"/>
      <c r="L54" s="356"/>
      <c r="M54" s="344"/>
      <c r="N54" s="484"/>
      <c r="O54" s="484"/>
      <c r="P54" s="357"/>
      <c r="Q54" s="358"/>
      <c r="R54" s="474"/>
      <c r="S54" s="474"/>
      <c r="T54" s="347"/>
      <c r="U54" s="279" t="s">
        <v>48</v>
      </c>
      <c r="V54" s="245"/>
      <c r="X54" s="284"/>
    </row>
    <row r="55" spans="1:24" ht="5.0999999999999996" customHeight="1" x14ac:dyDescent="0.25">
      <c r="B55" s="280"/>
      <c r="C55" s="281"/>
      <c r="D55" s="154"/>
      <c r="E55" s="244"/>
      <c r="F55" s="244"/>
      <c r="G55" s="244"/>
      <c r="H55" s="285"/>
      <c r="I55" s="286"/>
      <c r="J55" s="286"/>
      <c r="K55" s="286"/>
      <c r="L55" s="286"/>
      <c r="M55" s="285"/>
      <c r="N55" s="287"/>
      <c r="O55" s="287"/>
      <c r="P55" s="286"/>
      <c r="Q55" s="286"/>
      <c r="R55" s="288"/>
      <c r="S55" s="288"/>
      <c r="T55" s="286"/>
      <c r="U55" s="289"/>
      <c r="V55" s="245"/>
      <c r="X55" s="284"/>
    </row>
    <row r="56" spans="1:24" ht="15" customHeight="1" x14ac:dyDescent="0.25">
      <c r="B56" s="290"/>
      <c r="C56" s="291" t="s">
        <v>50</v>
      </c>
      <c r="D56" s="292"/>
      <c r="E56" s="293"/>
      <c r="F56" s="293"/>
      <c r="G56" s="293"/>
      <c r="H56" s="294"/>
      <c r="I56" s="295"/>
      <c r="J56" s="295"/>
      <c r="K56" s="295"/>
      <c r="L56" s="295"/>
      <c r="M56" s="294"/>
      <c r="N56" s="295"/>
      <c r="O56" s="295"/>
      <c r="P56" s="295"/>
      <c r="Q56" s="295"/>
      <c r="R56" s="296"/>
      <c r="S56" s="296"/>
      <c r="T56" s="295"/>
      <c r="U56" s="297"/>
      <c r="V56" s="298"/>
      <c r="X56" s="284"/>
    </row>
    <row r="57" spans="1:24" ht="15" customHeight="1" x14ac:dyDescent="0.25">
      <c r="A57" s="228" t="s">
        <v>238</v>
      </c>
      <c r="B57" s="274"/>
      <c r="C57" s="275"/>
      <c r="D57" s="459" t="s">
        <v>17</v>
      </c>
      <c r="E57" s="459"/>
      <c r="F57" s="459"/>
      <c r="G57" s="459"/>
      <c r="H57" s="265"/>
      <c r="I57" s="360"/>
      <c r="J57" s="460"/>
      <c r="K57" s="460"/>
      <c r="L57" s="361"/>
      <c r="M57" s="362"/>
      <c r="N57" s="460"/>
      <c r="O57" s="460"/>
      <c r="P57" s="363"/>
      <c r="Q57" s="364"/>
      <c r="R57" s="460"/>
      <c r="S57" s="460"/>
      <c r="T57" s="365"/>
      <c r="U57" s="282" t="s">
        <v>2</v>
      </c>
      <c r="V57" s="245"/>
      <c r="X57" s="284"/>
    </row>
    <row r="58" spans="1:24" ht="15" customHeight="1" x14ac:dyDescent="0.25">
      <c r="A58" s="228" t="s">
        <v>239</v>
      </c>
      <c r="B58" s="274"/>
      <c r="C58" s="275"/>
      <c r="D58" s="459" t="s">
        <v>4</v>
      </c>
      <c r="E58" s="459"/>
      <c r="F58" s="459"/>
      <c r="G58" s="459"/>
      <c r="H58" s="265"/>
      <c r="I58" s="360"/>
      <c r="J58" s="460"/>
      <c r="K58" s="460"/>
      <c r="L58" s="361"/>
      <c r="M58" s="362"/>
      <c r="N58" s="460"/>
      <c r="O58" s="460"/>
      <c r="P58" s="363"/>
      <c r="Q58" s="364"/>
      <c r="R58" s="460"/>
      <c r="S58" s="460"/>
      <c r="T58" s="365"/>
      <c r="U58" s="279" t="s">
        <v>2</v>
      </c>
      <c r="V58" s="245"/>
    </row>
    <row r="59" spans="1:24" ht="15" customHeight="1" x14ac:dyDescent="0.25">
      <c r="A59" s="228" t="s">
        <v>240</v>
      </c>
      <c r="B59" s="274"/>
      <c r="C59" s="275"/>
      <c r="D59" s="459" t="s">
        <v>5</v>
      </c>
      <c r="E59" s="459"/>
      <c r="F59" s="459"/>
      <c r="G59" s="459"/>
      <c r="H59" s="265"/>
      <c r="I59" s="360"/>
      <c r="J59" s="460"/>
      <c r="K59" s="460"/>
      <c r="L59" s="361"/>
      <c r="M59" s="362"/>
      <c r="N59" s="460"/>
      <c r="O59" s="460"/>
      <c r="P59" s="363"/>
      <c r="Q59" s="364"/>
      <c r="R59" s="460"/>
      <c r="S59" s="460"/>
      <c r="T59" s="365"/>
      <c r="U59" s="279" t="s">
        <v>2</v>
      </c>
      <c r="V59" s="245"/>
    </row>
    <row r="60" spans="1:24" ht="15" customHeight="1" x14ac:dyDescent="0.25">
      <c r="A60" s="228" t="s">
        <v>232</v>
      </c>
      <c r="B60" s="274"/>
      <c r="C60" s="275"/>
      <c r="D60" s="459" t="s">
        <v>22</v>
      </c>
      <c r="E60" s="459"/>
      <c r="F60" s="459"/>
      <c r="G60" s="459"/>
      <c r="H60" s="265"/>
      <c r="I60" s="360"/>
      <c r="J60" s="460"/>
      <c r="K60" s="460"/>
      <c r="L60" s="361"/>
      <c r="M60" s="362"/>
      <c r="N60" s="460"/>
      <c r="O60" s="460"/>
      <c r="P60" s="363"/>
      <c r="Q60" s="364"/>
      <c r="R60" s="460"/>
      <c r="S60" s="460"/>
      <c r="T60" s="365"/>
      <c r="U60" s="279" t="s">
        <v>2</v>
      </c>
      <c r="V60" s="245"/>
    </row>
    <row r="61" spans="1:24" ht="5.85" customHeight="1" x14ac:dyDescent="0.25">
      <c r="B61" s="274"/>
      <c r="C61" s="275"/>
      <c r="D61" s="260"/>
      <c r="E61" s="260"/>
      <c r="F61" s="260"/>
      <c r="G61" s="260"/>
      <c r="H61" s="286"/>
      <c r="I61" s="286"/>
      <c r="J61" s="286"/>
      <c r="K61" s="286"/>
      <c r="L61" s="286"/>
      <c r="M61" s="286"/>
      <c r="N61" s="286"/>
      <c r="O61" s="286"/>
      <c r="P61" s="286"/>
      <c r="Q61" s="286"/>
      <c r="R61" s="299"/>
      <c r="S61" s="299"/>
      <c r="T61" s="285"/>
      <c r="U61" s="289"/>
      <c r="V61" s="245"/>
    </row>
    <row r="62" spans="1:24" x14ac:dyDescent="0.25">
      <c r="B62" s="290"/>
      <c r="C62" s="291" t="s">
        <v>159</v>
      </c>
      <c r="D62" s="293"/>
      <c r="E62" s="292"/>
      <c r="F62" s="292"/>
      <c r="G62" s="292"/>
      <c r="H62" s="292"/>
      <c r="I62" s="292"/>
      <c r="J62" s="292"/>
      <c r="K62" s="292"/>
      <c r="L62" s="292"/>
      <c r="M62" s="292"/>
      <c r="N62" s="292"/>
      <c r="O62" s="292"/>
      <c r="P62" s="292"/>
      <c r="Q62" s="292"/>
      <c r="R62" s="300"/>
      <c r="S62" s="300"/>
      <c r="T62" s="292"/>
      <c r="U62" s="297"/>
      <c r="V62" s="298"/>
    </row>
    <row r="63" spans="1:24" ht="3" customHeight="1" x14ac:dyDescent="0.25">
      <c r="B63" s="301"/>
      <c r="C63" s="302"/>
      <c r="D63" s="303"/>
      <c r="E63" s="260"/>
      <c r="F63" s="260"/>
      <c r="G63" s="260"/>
      <c r="H63" s="260"/>
      <c r="I63" s="260"/>
      <c r="J63" s="260"/>
      <c r="K63" s="260"/>
      <c r="L63" s="260"/>
      <c r="M63" s="260"/>
      <c r="N63" s="260"/>
      <c r="O63" s="260"/>
      <c r="P63" s="260"/>
      <c r="Q63" s="304"/>
      <c r="R63" s="305"/>
      <c r="S63" s="306"/>
      <c r="T63" s="244"/>
      <c r="U63" s="279"/>
      <c r="V63" s="245"/>
    </row>
    <row r="64" spans="1:24" ht="15" customHeight="1" x14ac:dyDescent="0.25">
      <c r="A64" s="228" t="s">
        <v>241</v>
      </c>
      <c r="B64" s="301"/>
      <c r="C64" s="302"/>
      <c r="D64" s="459" t="s">
        <v>57</v>
      </c>
      <c r="E64" s="459"/>
      <c r="F64" s="459"/>
      <c r="G64" s="459"/>
      <c r="H64" s="163"/>
      <c r="I64" s="366"/>
      <c r="J64" s="458"/>
      <c r="K64" s="458"/>
      <c r="L64" s="367"/>
      <c r="M64" s="368"/>
      <c r="N64" s="458"/>
      <c r="O64" s="458"/>
      <c r="P64" s="369"/>
      <c r="Q64" s="370"/>
      <c r="R64" s="509"/>
      <c r="S64" s="509"/>
      <c r="T64" s="365"/>
      <c r="U64" s="279"/>
      <c r="V64" s="245"/>
    </row>
    <row r="65" spans="1:22" ht="15" customHeight="1" x14ac:dyDescent="0.25">
      <c r="A65" s="228" t="s">
        <v>242</v>
      </c>
      <c r="B65" s="301"/>
      <c r="C65" s="302"/>
      <c r="D65" s="459" t="s">
        <v>60</v>
      </c>
      <c r="E65" s="459"/>
      <c r="F65" s="459"/>
      <c r="G65" s="459"/>
      <c r="H65" s="163"/>
      <c r="I65" s="366"/>
      <c r="J65" s="458"/>
      <c r="K65" s="458"/>
      <c r="L65" s="367"/>
      <c r="M65" s="368"/>
      <c r="N65" s="458"/>
      <c r="O65" s="458"/>
      <c r="P65" s="369"/>
      <c r="Q65" s="370"/>
      <c r="R65" s="458"/>
      <c r="S65" s="458"/>
      <c r="T65" s="365"/>
      <c r="U65" s="279" t="s">
        <v>25</v>
      </c>
      <c r="V65" s="245"/>
    </row>
    <row r="66" spans="1:22" ht="15" customHeight="1" x14ac:dyDescent="0.25">
      <c r="A66" s="228" t="s">
        <v>243</v>
      </c>
      <c r="B66" s="301"/>
      <c r="C66" s="302"/>
      <c r="D66" s="459" t="s">
        <v>54</v>
      </c>
      <c r="E66" s="459"/>
      <c r="F66" s="459"/>
      <c r="G66" s="459"/>
      <c r="H66" s="163"/>
      <c r="I66" s="371"/>
      <c r="J66" s="458"/>
      <c r="K66" s="458"/>
      <c r="L66" s="372"/>
      <c r="M66" s="368"/>
      <c r="N66" s="458"/>
      <c r="O66" s="458"/>
      <c r="P66" s="373"/>
      <c r="Q66" s="374"/>
      <c r="R66" s="458"/>
      <c r="S66" s="458"/>
      <c r="T66" s="365"/>
      <c r="U66" s="279" t="s">
        <v>51</v>
      </c>
      <c r="V66" s="245"/>
    </row>
    <row r="67" spans="1:22" x14ac:dyDescent="0.25">
      <c r="A67" s="228" t="s">
        <v>244</v>
      </c>
      <c r="B67" s="274"/>
      <c r="C67" s="275"/>
      <c r="D67" s="459" t="s">
        <v>302</v>
      </c>
      <c r="E67" s="459"/>
      <c r="F67" s="459"/>
      <c r="G67" s="459"/>
      <c r="H67" s="163"/>
      <c r="I67" s="366"/>
      <c r="J67" s="458"/>
      <c r="K67" s="458"/>
      <c r="L67" s="367"/>
      <c r="M67" s="368"/>
      <c r="N67" s="458"/>
      <c r="O67" s="458"/>
      <c r="P67" s="369"/>
      <c r="Q67" s="370"/>
      <c r="R67" s="458"/>
      <c r="S67" s="458"/>
      <c r="T67" s="365"/>
      <c r="U67" s="279" t="s">
        <v>48</v>
      </c>
      <c r="V67" s="245"/>
    </row>
    <row r="68" spans="1:22" ht="15" customHeight="1" x14ac:dyDescent="0.25">
      <c r="A68" s="228" t="s">
        <v>245</v>
      </c>
      <c r="B68" s="301"/>
      <c r="C68" s="302"/>
      <c r="D68" s="459" t="s">
        <v>58</v>
      </c>
      <c r="E68" s="459"/>
      <c r="F68" s="459"/>
      <c r="G68" s="459"/>
      <c r="H68" s="170" t="s">
        <v>102</v>
      </c>
      <c r="I68" s="366"/>
      <c r="J68" s="458"/>
      <c r="K68" s="458"/>
      <c r="L68" s="367"/>
      <c r="M68" s="368"/>
      <c r="N68" s="458"/>
      <c r="O68" s="458"/>
      <c r="P68" s="369"/>
      <c r="Q68" s="370"/>
      <c r="R68" s="458"/>
      <c r="S68" s="458"/>
      <c r="T68" s="365"/>
      <c r="U68" s="279"/>
      <c r="V68" s="245"/>
    </row>
    <row r="69" spans="1:22" ht="15" customHeight="1" x14ac:dyDescent="0.25">
      <c r="A69" s="228" t="s">
        <v>246</v>
      </c>
      <c r="B69" s="301"/>
      <c r="C69" s="302"/>
      <c r="D69" s="459" t="s">
        <v>61</v>
      </c>
      <c r="E69" s="459"/>
      <c r="F69" s="459"/>
      <c r="G69" s="459"/>
      <c r="H69" s="170" t="s">
        <v>102</v>
      </c>
      <c r="I69" s="371"/>
      <c r="J69" s="458"/>
      <c r="K69" s="458"/>
      <c r="L69" s="372"/>
      <c r="M69" s="368"/>
      <c r="N69" s="458"/>
      <c r="O69" s="458"/>
      <c r="P69" s="373"/>
      <c r="Q69" s="374"/>
      <c r="R69" s="458"/>
      <c r="S69" s="458"/>
      <c r="T69" s="365"/>
      <c r="U69" s="279" t="s">
        <v>25</v>
      </c>
      <c r="V69" s="245"/>
    </row>
    <row r="70" spans="1:22" ht="15" customHeight="1" x14ac:dyDescent="0.25">
      <c r="A70" s="228" t="s">
        <v>247</v>
      </c>
      <c r="B70" s="301"/>
      <c r="C70" s="302"/>
      <c r="D70" s="459" t="s">
        <v>55</v>
      </c>
      <c r="E70" s="459"/>
      <c r="F70" s="459"/>
      <c r="G70" s="459"/>
      <c r="H70" s="170" t="s">
        <v>102</v>
      </c>
      <c r="I70" s="371"/>
      <c r="J70" s="458"/>
      <c r="K70" s="458"/>
      <c r="L70" s="372"/>
      <c r="M70" s="368"/>
      <c r="N70" s="458"/>
      <c r="O70" s="458"/>
      <c r="P70" s="373"/>
      <c r="Q70" s="374"/>
      <c r="R70" s="458"/>
      <c r="S70" s="458"/>
      <c r="T70" s="365"/>
      <c r="U70" s="279" t="s">
        <v>51</v>
      </c>
      <c r="V70" s="245"/>
    </row>
    <row r="71" spans="1:22" x14ac:dyDescent="0.25">
      <c r="A71" s="228" t="s">
        <v>248</v>
      </c>
      <c r="B71" s="274"/>
      <c r="C71" s="275"/>
      <c r="D71" s="459" t="s">
        <v>301</v>
      </c>
      <c r="E71" s="459"/>
      <c r="F71" s="459"/>
      <c r="G71" s="459"/>
      <c r="H71" s="170" t="s">
        <v>102</v>
      </c>
      <c r="I71" s="366"/>
      <c r="J71" s="458"/>
      <c r="K71" s="458"/>
      <c r="L71" s="367"/>
      <c r="M71" s="368"/>
      <c r="N71" s="458"/>
      <c r="O71" s="458"/>
      <c r="P71" s="369"/>
      <c r="Q71" s="370"/>
      <c r="R71" s="458"/>
      <c r="S71" s="458"/>
      <c r="T71" s="365"/>
      <c r="U71" s="279" t="s">
        <v>48</v>
      </c>
      <c r="V71" s="245"/>
    </row>
    <row r="72" spans="1:22" ht="3" customHeight="1" x14ac:dyDescent="0.25">
      <c r="B72" s="274"/>
      <c r="C72" s="275"/>
      <c r="D72" s="168"/>
      <c r="E72" s="169"/>
      <c r="F72" s="169"/>
      <c r="G72" s="169"/>
      <c r="H72" s="169"/>
      <c r="I72" s="375"/>
      <c r="J72" s="469"/>
      <c r="K72" s="469"/>
      <c r="L72" s="376"/>
      <c r="M72" s="377"/>
      <c r="N72" s="468"/>
      <c r="O72" s="468"/>
      <c r="P72" s="378"/>
      <c r="Q72" s="379"/>
      <c r="R72" s="380"/>
      <c r="S72" s="380"/>
      <c r="T72" s="381"/>
      <c r="U72" s="279"/>
      <c r="V72" s="245"/>
    </row>
    <row r="73" spans="1:22" ht="15" customHeight="1" x14ac:dyDescent="0.25">
      <c r="A73" s="228" t="s">
        <v>249</v>
      </c>
      <c r="B73" s="301"/>
      <c r="C73" s="302"/>
      <c r="D73" s="459" t="s">
        <v>62</v>
      </c>
      <c r="E73" s="459"/>
      <c r="F73" s="459"/>
      <c r="G73" s="459"/>
      <c r="H73" s="163"/>
      <c r="I73" s="366"/>
      <c r="J73" s="458"/>
      <c r="K73" s="458"/>
      <c r="L73" s="367"/>
      <c r="M73" s="368"/>
      <c r="N73" s="458"/>
      <c r="O73" s="458"/>
      <c r="P73" s="369"/>
      <c r="Q73" s="370"/>
      <c r="R73" s="458"/>
      <c r="S73" s="458"/>
      <c r="T73" s="365"/>
      <c r="U73" s="279" t="s">
        <v>25</v>
      </c>
      <c r="V73" s="245"/>
    </row>
    <row r="74" spans="1:22" x14ac:dyDescent="0.25">
      <c r="A74" s="228" t="s">
        <v>250</v>
      </c>
      <c r="B74" s="274"/>
      <c r="C74" s="275"/>
      <c r="D74" s="459" t="s">
        <v>56</v>
      </c>
      <c r="E74" s="459"/>
      <c r="F74" s="459"/>
      <c r="G74" s="459"/>
      <c r="H74" s="163"/>
      <c r="I74" s="371"/>
      <c r="J74" s="458"/>
      <c r="K74" s="458"/>
      <c r="L74" s="372"/>
      <c r="M74" s="368"/>
      <c r="N74" s="458"/>
      <c r="O74" s="458"/>
      <c r="P74" s="373"/>
      <c r="Q74" s="374"/>
      <c r="R74" s="458"/>
      <c r="S74" s="458"/>
      <c r="T74" s="365"/>
      <c r="U74" s="279" t="s">
        <v>51</v>
      </c>
      <c r="V74" s="245"/>
    </row>
    <row r="75" spans="1:22" x14ac:dyDescent="0.25">
      <c r="A75" s="228" t="s">
        <v>251</v>
      </c>
      <c r="B75" s="274"/>
      <c r="C75" s="275"/>
      <c r="D75" s="459" t="s">
        <v>53</v>
      </c>
      <c r="E75" s="459"/>
      <c r="F75" s="459"/>
      <c r="G75" s="459"/>
      <c r="H75" s="163"/>
      <c r="I75" s="366"/>
      <c r="J75" s="458"/>
      <c r="K75" s="458"/>
      <c r="L75" s="367"/>
      <c r="M75" s="368"/>
      <c r="N75" s="458"/>
      <c r="O75" s="458"/>
      <c r="P75" s="369"/>
      <c r="Q75" s="370"/>
      <c r="R75" s="458"/>
      <c r="S75" s="458"/>
      <c r="T75" s="365"/>
      <c r="U75" s="279" t="s">
        <v>48</v>
      </c>
      <c r="V75" s="245"/>
    </row>
    <row r="76" spans="1:22" x14ac:dyDescent="0.25">
      <c r="A76" s="228" t="s">
        <v>252</v>
      </c>
      <c r="B76" s="274"/>
      <c r="C76" s="275"/>
      <c r="D76" s="459" t="s">
        <v>303</v>
      </c>
      <c r="E76" s="459"/>
      <c r="F76" s="459"/>
      <c r="G76" s="459"/>
      <c r="H76" s="170" t="s">
        <v>102</v>
      </c>
      <c r="I76" s="371"/>
      <c r="J76" s="458"/>
      <c r="K76" s="458"/>
      <c r="L76" s="372"/>
      <c r="M76" s="368"/>
      <c r="N76" s="458"/>
      <c r="O76" s="458"/>
      <c r="P76" s="373"/>
      <c r="Q76" s="374"/>
      <c r="R76" s="458"/>
      <c r="S76" s="458"/>
      <c r="T76" s="365"/>
      <c r="U76" s="279" t="s">
        <v>51</v>
      </c>
      <c r="V76" s="245"/>
    </row>
    <row r="77" spans="1:22" x14ac:dyDescent="0.25">
      <c r="A77" s="228" t="s">
        <v>253</v>
      </c>
      <c r="B77" s="274"/>
      <c r="C77" s="275"/>
      <c r="D77" s="459" t="s">
        <v>333</v>
      </c>
      <c r="E77" s="459"/>
      <c r="F77" s="459"/>
      <c r="G77" s="459"/>
      <c r="H77" s="170" t="s">
        <v>102</v>
      </c>
      <c r="I77" s="366"/>
      <c r="J77" s="458"/>
      <c r="K77" s="458"/>
      <c r="L77" s="382"/>
      <c r="M77" s="368"/>
      <c r="N77" s="458"/>
      <c r="O77" s="458"/>
      <c r="P77" s="369"/>
      <c r="Q77" s="383"/>
      <c r="R77" s="458"/>
      <c r="S77" s="458"/>
      <c r="T77" s="384"/>
      <c r="U77" s="279" t="s">
        <v>63</v>
      </c>
      <c r="V77" s="245"/>
    </row>
    <row r="78" spans="1:22" x14ac:dyDescent="0.25">
      <c r="A78" s="228" t="s">
        <v>254</v>
      </c>
      <c r="B78" s="274"/>
      <c r="C78" s="275"/>
      <c r="D78" s="459" t="s">
        <v>59</v>
      </c>
      <c r="E78" s="459"/>
      <c r="F78" s="459"/>
      <c r="G78" s="459"/>
      <c r="H78" s="170" t="s">
        <v>102</v>
      </c>
      <c r="I78" s="366"/>
      <c r="J78" s="458"/>
      <c r="K78" s="458"/>
      <c r="L78" s="367"/>
      <c r="M78" s="368"/>
      <c r="N78" s="458"/>
      <c r="O78" s="458"/>
      <c r="P78" s="369"/>
      <c r="Q78" s="370"/>
      <c r="R78" s="458"/>
      <c r="S78" s="458"/>
      <c r="T78" s="365"/>
      <c r="U78" s="279" t="s">
        <v>48</v>
      </c>
      <c r="V78" s="245"/>
    </row>
    <row r="79" spans="1:22" ht="3" customHeight="1" x14ac:dyDescent="0.25">
      <c r="B79" s="274"/>
      <c r="C79" s="275"/>
      <c r="D79" s="168"/>
      <c r="E79" s="169"/>
      <c r="F79" s="169"/>
      <c r="G79" s="169"/>
      <c r="H79" s="169"/>
      <c r="I79" s="375"/>
      <c r="J79" s="469"/>
      <c r="K79" s="469"/>
      <c r="L79" s="376"/>
      <c r="M79" s="377"/>
      <c r="N79" s="385"/>
      <c r="O79" s="385"/>
      <c r="P79" s="378"/>
      <c r="Q79" s="379"/>
      <c r="R79" s="380"/>
      <c r="S79" s="380"/>
      <c r="T79" s="381"/>
      <c r="U79" s="279"/>
      <c r="V79" s="245"/>
    </row>
    <row r="80" spans="1:22" x14ac:dyDescent="0.25">
      <c r="A80" s="228" t="s">
        <v>255</v>
      </c>
      <c r="B80" s="274"/>
      <c r="C80" s="275"/>
      <c r="D80" s="459" t="s">
        <v>70</v>
      </c>
      <c r="E80" s="459"/>
      <c r="F80" s="459"/>
      <c r="G80" s="459"/>
      <c r="H80" s="170" t="s">
        <v>103</v>
      </c>
      <c r="I80" s="366"/>
      <c r="J80" s="458"/>
      <c r="K80" s="458"/>
      <c r="L80" s="367"/>
      <c r="M80" s="386"/>
      <c r="N80" s="458"/>
      <c r="O80" s="458"/>
      <c r="P80" s="369"/>
      <c r="Q80" s="370"/>
      <c r="R80" s="458"/>
      <c r="S80" s="458"/>
      <c r="T80" s="365"/>
      <c r="U80" s="279" t="s">
        <v>74</v>
      </c>
      <c r="V80" s="245"/>
    </row>
    <row r="81" spans="1:22" x14ac:dyDescent="0.25">
      <c r="A81" s="228" t="s">
        <v>256</v>
      </c>
      <c r="B81" s="274"/>
      <c r="C81" s="275"/>
      <c r="D81" s="459" t="s">
        <v>71</v>
      </c>
      <c r="E81" s="459"/>
      <c r="F81" s="459"/>
      <c r="G81" s="459"/>
      <c r="H81" s="170" t="s">
        <v>103</v>
      </c>
      <c r="I81" s="366"/>
      <c r="J81" s="458"/>
      <c r="K81" s="458"/>
      <c r="L81" s="382"/>
      <c r="M81" s="368"/>
      <c r="N81" s="458"/>
      <c r="O81" s="458"/>
      <c r="P81" s="369"/>
      <c r="Q81" s="383"/>
      <c r="R81" s="458"/>
      <c r="S81" s="458"/>
      <c r="T81" s="365"/>
      <c r="U81" s="279" t="s">
        <v>49</v>
      </c>
      <c r="V81" s="245"/>
    </row>
    <row r="82" spans="1:22" x14ac:dyDescent="0.25">
      <c r="A82" s="228" t="s">
        <v>257</v>
      </c>
      <c r="B82" s="274"/>
      <c r="C82" s="275"/>
      <c r="D82" s="459" t="s">
        <v>72</v>
      </c>
      <c r="E82" s="459"/>
      <c r="F82" s="459"/>
      <c r="G82" s="459"/>
      <c r="H82" s="170" t="s">
        <v>103</v>
      </c>
      <c r="I82" s="366"/>
      <c r="J82" s="458"/>
      <c r="K82" s="458"/>
      <c r="L82" s="367"/>
      <c r="M82" s="368"/>
      <c r="N82" s="458"/>
      <c r="O82" s="458"/>
      <c r="P82" s="369"/>
      <c r="Q82" s="370"/>
      <c r="R82" s="458"/>
      <c r="S82" s="458"/>
      <c r="T82" s="365"/>
      <c r="U82" s="279" t="s">
        <v>74</v>
      </c>
      <c r="V82" s="245"/>
    </row>
    <row r="83" spans="1:22" x14ac:dyDescent="0.25">
      <c r="A83" s="228" t="s">
        <v>258</v>
      </c>
      <c r="B83" s="274"/>
      <c r="C83" s="275"/>
      <c r="D83" s="459" t="s">
        <v>73</v>
      </c>
      <c r="E83" s="459"/>
      <c r="F83" s="459"/>
      <c r="G83" s="459"/>
      <c r="H83" s="170" t="s">
        <v>103</v>
      </c>
      <c r="I83" s="366"/>
      <c r="J83" s="458"/>
      <c r="K83" s="458"/>
      <c r="L83" s="382"/>
      <c r="M83" s="368"/>
      <c r="N83" s="458"/>
      <c r="O83" s="458"/>
      <c r="P83" s="369"/>
      <c r="Q83" s="383"/>
      <c r="R83" s="458"/>
      <c r="S83" s="458"/>
      <c r="T83" s="365"/>
      <c r="U83" s="279" t="s">
        <v>49</v>
      </c>
      <c r="V83" s="245"/>
    </row>
    <row r="84" spans="1:22" ht="5.85" customHeight="1" x14ac:dyDescent="0.25">
      <c r="B84" s="307"/>
      <c r="C84" s="308"/>
      <c r="D84" s="171"/>
      <c r="E84" s="171"/>
      <c r="F84" s="171"/>
      <c r="G84" s="171"/>
      <c r="H84" s="171"/>
      <c r="I84" s="309"/>
      <c r="J84" s="464"/>
      <c r="K84" s="464"/>
      <c r="L84" s="310"/>
      <c r="M84" s="171"/>
      <c r="N84" s="472"/>
      <c r="O84" s="472"/>
      <c r="P84" s="309"/>
      <c r="Q84" s="311"/>
      <c r="R84" s="312"/>
      <c r="S84" s="313"/>
      <c r="T84" s="285"/>
      <c r="U84" s="289"/>
      <c r="V84" s="314"/>
    </row>
    <row r="85" spans="1:22" x14ac:dyDescent="0.25">
      <c r="B85" s="280"/>
      <c r="C85" s="281" t="s">
        <v>46</v>
      </c>
      <c r="D85" s="279"/>
      <c r="E85" s="260"/>
      <c r="F85" s="260"/>
      <c r="G85" s="260"/>
      <c r="H85" s="260"/>
      <c r="I85" s="260"/>
      <c r="J85" s="260"/>
      <c r="K85" s="260"/>
      <c r="L85" s="260"/>
      <c r="M85" s="260"/>
      <c r="N85" s="275"/>
      <c r="O85" s="275"/>
      <c r="P85" s="260"/>
      <c r="Q85" s="260"/>
      <c r="R85" s="260"/>
      <c r="S85" s="260"/>
      <c r="T85" s="260"/>
      <c r="U85" s="260"/>
      <c r="V85" s="245"/>
    </row>
    <row r="86" spans="1:22" ht="5.0999999999999996" customHeight="1" x14ac:dyDescent="0.25">
      <c r="B86" s="274"/>
      <c r="C86" s="275"/>
      <c r="D86" s="279"/>
      <c r="E86" s="260"/>
      <c r="F86" s="260"/>
      <c r="G86" s="260"/>
      <c r="H86" s="260"/>
      <c r="I86" s="315"/>
      <c r="J86" s="316"/>
      <c r="K86" s="316"/>
      <c r="L86" s="316"/>
      <c r="M86" s="260"/>
      <c r="N86" s="315"/>
      <c r="O86" s="315"/>
      <c r="P86" s="315"/>
      <c r="Q86" s="316"/>
      <c r="R86" s="317"/>
      <c r="S86" s="317"/>
      <c r="T86" s="244"/>
      <c r="U86" s="279"/>
      <c r="V86" s="245"/>
    </row>
    <row r="87" spans="1:22" x14ac:dyDescent="0.25">
      <c r="A87" s="228" t="s">
        <v>259</v>
      </c>
      <c r="B87" s="274"/>
      <c r="C87" s="275"/>
      <c r="D87" s="459" t="s">
        <v>45</v>
      </c>
      <c r="E87" s="459"/>
      <c r="F87" s="459"/>
      <c r="G87" s="459"/>
      <c r="H87" s="170" t="s">
        <v>103</v>
      </c>
      <c r="I87" s="371"/>
      <c r="J87" s="460"/>
      <c r="K87" s="460"/>
      <c r="L87" s="372"/>
      <c r="M87" s="368"/>
      <c r="N87" s="460"/>
      <c r="O87" s="460"/>
      <c r="P87" s="373"/>
      <c r="Q87" s="374"/>
      <c r="R87" s="460"/>
      <c r="S87" s="460"/>
      <c r="T87" s="387"/>
      <c r="U87" s="279" t="s">
        <v>47</v>
      </c>
      <c r="V87" s="245"/>
    </row>
    <row r="88" spans="1:22" ht="5.85" customHeight="1" x14ac:dyDescent="0.25">
      <c r="B88" s="274"/>
      <c r="C88" s="275"/>
      <c r="D88" s="154"/>
      <c r="E88" s="154"/>
      <c r="F88" s="154"/>
      <c r="G88" s="154"/>
      <c r="H88" s="154"/>
      <c r="I88" s="315"/>
      <c r="J88" s="465"/>
      <c r="K88" s="465"/>
      <c r="L88" s="316"/>
      <c r="M88" s="154"/>
      <c r="N88" s="462"/>
      <c r="O88" s="462"/>
      <c r="P88" s="315"/>
      <c r="Q88" s="318"/>
      <c r="R88" s="319"/>
      <c r="S88" s="317"/>
      <c r="T88" s="244"/>
      <c r="U88" s="279"/>
      <c r="V88" s="245"/>
    </row>
    <row r="89" spans="1:22" x14ac:dyDescent="0.25">
      <c r="B89" s="290"/>
      <c r="C89" s="291" t="s">
        <v>169</v>
      </c>
      <c r="D89" s="297"/>
      <c r="E89" s="292"/>
      <c r="F89" s="292"/>
      <c r="G89" s="292"/>
      <c r="H89" s="292"/>
      <c r="I89" s="292"/>
      <c r="J89" s="466"/>
      <c r="K89" s="466"/>
      <c r="L89" s="292"/>
      <c r="M89" s="292"/>
      <c r="N89" s="466"/>
      <c r="O89" s="466"/>
      <c r="P89" s="292"/>
      <c r="Q89" s="292"/>
      <c r="R89" s="292"/>
      <c r="S89" s="292"/>
      <c r="T89" s="292"/>
      <c r="U89" s="292"/>
      <c r="V89" s="298"/>
    </row>
    <row r="90" spans="1:22" ht="5.0999999999999996" customHeight="1" x14ac:dyDescent="0.25">
      <c r="B90" s="274"/>
      <c r="C90" s="275"/>
      <c r="D90" s="279"/>
      <c r="E90" s="260"/>
      <c r="F90" s="260"/>
      <c r="G90" s="260"/>
      <c r="H90" s="260"/>
      <c r="I90" s="315"/>
      <c r="J90" s="467"/>
      <c r="K90" s="467"/>
      <c r="L90" s="316"/>
      <c r="M90" s="260"/>
      <c r="N90" s="471"/>
      <c r="O90" s="471"/>
      <c r="P90" s="315"/>
      <c r="Q90" s="316"/>
      <c r="R90" s="317"/>
      <c r="S90" s="317"/>
      <c r="T90" s="244"/>
      <c r="U90" s="279"/>
      <c r="V90" s="245"/>
    </row>
    <row r="91" spans="1:22" x14ac:dyDescent="0.25">
      <c r="A91" s="228" t="s">
        <v>260</v>
      </c>
      <c r="B91" s="274"/>
      <c r="C91" s="275"/>
      <c r="D91" s="459" t="s">
        <v>133</v>
      </c>
      <c r="E91" s="459"/>
      <c r="F91" s="459"/>
      <c r="G91" s="459"/>
      <c r="H91" s="170" t="s">
        <v>103</v>
      </c>
      <c r="I91" s="388"/>
      <c r="J91" s="460"/>
      <c r="K91" s="460"/>
      <c r="L91" s="389"/>
      <c r="M91" s="368"/>
      <c r="N91" s="460"/>
      <c r="O91" s="460"/>
      <c r="P91" s="373"/>
      <c r="Q91" s="374"/>
      <c r="R91" s="460"/>
      <c r="S91" s="460"/>
      <c r="T91" s="387"/>
      <c r="U91" s="279" t="s">
        <v>47</v>
      </c>
      <c r="V91" s="245"/>
    </row>
    <row r="92" spans="1:22" ht="5.85" customHeight="1" thickBot="1" x14ac:dyDescent="0.3">
      <c r="B92" s="274"/>
      <c r="C92" s="275"/>
      <c r="D92" s="260"/>
      <c r="E92" s="154"/>
      <c r="F92" s="154"/>
      <c r="G92" s="154"/>
      <c r="H92" s="154"/>
      <c r="I92" s="177"/>
      <c r="J92" s="463"/>
      <c r="K92" s="463"/>
      <c r="L92" s="320"/>
      <c r="M92" s="178"/>
      <c r="N92" s="461"/>
      <c r="O92" s="461"/>
      <c r="P92" s="321"/>
      <c r="Q92" s="283"/>
      <c r="R92" s="283"/>
      <c r="S92" s="283"/>
      <c r="T92" s="283"/>
      <c r="U92" s="279"/>
      <c r="V92" s="245"/>
    </row>
    <row r="93" spans="1:22" ht="5.25" customHeight="1" x14ac:dyDescent="0.25">
      <c r="B93" s="277"/>
      <c r="C93" s="277"/>
      <c r="D93" s="278"/>
      <c r="E93" s="179"/>
      <c r="F93" s="179"/>
      <c r="G93" s="179"/>
      <c r="H93" s="179"/>
      <c r="I93" s="179"/>
      <c r="J93" s="322"/>
      <c r="K93" s="322"/>
      <c r="L93" s="278"/>
      <c r="M93" s="179"/>
      <c r="N93" s="322"/>
      <c r="O93" s="322"/>
      <c r="P93" s="278"/>
      <c r="Q93" s="278"/>
      <c r="R93" s="278"/>
      <c r="S93" s="278"/>
      <c r="T93" s="278"/>
      <c r="U93" s="323"/>
      <c r="V93" s="256"/>
    </row>
    <row r="94" spans="1:22" s="327" customFormat="1" ht="13.5" x14ac:dyDescent="0.2">
      <c r="A94" s="324"/>
      <c r="B94" s="325"/>
      <c r="C94" s="325"/>
      <c r="D94" s="326"/>
      <c r="E94" s="175" t="s">
        <v>262</v>
      </c>
      <c r="F94" s="326"/>
      <c r="G94" s="326"/>
      <c r="H94" s="326"/>
      <c r="I94" s="326"/>
      <c r="J94" s="326"/>
      <c r="K94" s="326"/>
      <c r="L94" s="326"/>
      <c r="M94" s="326"/>
      <c r="N94" s="326"/>
      <c r="O94" s="326"/>
      <c r="P94" s="326"/>
      <c r="Q94" s="326"/>
      <c r="R94" s="326"/>
      <c r="S94" s="326"/>
      <c r="T94" s="326"/>
      <c r="U94" s="326"/>
      <c r="V94" s="326"/>
    </row>
    <row r="95" spans="1:22" s="327" customFormat="1" ht="13.5" x14ac:dyDescent="0.2">
      <c r="A95" s="324"/>
      <c r="B95" s="325"/>
      <c r="C95" s="325"/>
      <c r="D95" s="326"/>
      <c r="E95" s="175" t="s">
        <v>263</v>
      </c>
      <c r="F95" s="326"/>
      <c r="G95" s="326"/>
      <c r="H95" s="326"/>
      <c r="I95" s="326"/>
      <c r="J95" s="326"/>
      <c r="K95" s="326"/>
      <c r="L95" s="326"/>
      <c r="M95" s="326"/>
      <c r="N95" s="326"/>
      <c r="O95" s="326"/>
      <c r="P95" s="326"/>
      <c r="Q95" s="326"/>
      <c r="R95" s="326"/>
      <c r="S95" s="326"/>
      <c r="T95" s="326"/>
      <c r="U95" s="326"/>
      <c r="V95" s="326"/>
    </row>
    <row r="96" spans="1:22" ht="8.4499999999999993" customHeight="1" x14ac:dyDescent="0.25"/>
  </sheetData>
  <sheetProtection algorithmName="SHA-512" hashValue="+rh1TgoNxvl7wa4PbKHJ6GP/7bM/7F/MauQsm31k6skbZBP7nON2mq8P6uqohS8Zuir1ZrO4yMezhjVhx/OOJg==" saltValue="GwYikRWmJ9BCAq5wjyaLJg==" spinCount="100000" sheet="1" selectLockedCells="1"/>
  <customSheetViews>
    <customSheetView guid="{65346118-1A62-41CA-A297-6669CB468B9F}" showPageBreaks="1" fitToPage="1" printArea="1" view="pageLayout" topLeftCell="A64">
      <selection activeCell="AO14" sqref="AO14"/>
      <pageMargins left="0.8046875" right="0.359375" top="0.19685039370078741" bottom="0" header="0.19685039370078741" footer="0.19685039370078741"/>
      <pageSetup paperSize="9" scale="75" orientation="portrait" r:id="rId1"/>
    </customSheetView>
  </customSheetViews>
  <mergeCells count="158">
    <mergeCell ref="I10:N10"/>
    <mergeCell ref="N23:U25"/>
    <mergeCell ref="O10:U10"/>
    <mergeCell ref="O11:U11"/>
    <mergeCell ref="R87:S87"/>
    <mergeCell ref="R91:S91"/>
    <mergeCell ref="R31:S31"/>
    <mergeCell ref="R32:S32"/>
    <mergeCell ref="R33:S33"/>
    <mergeCell ref="R35:S35"/>
    <mergeCell ref="R77:S77"/>
    <mergeCell ref="R78:S78"/>
    <mergeCell ref="R80:S80"/>
    <mergeCell ref="R81:S81"/>
    <mergeCell ref="R82:S82"/>
    <mergeCell ref="R83:S83"/>
    <mergeCell ref="R70:S70"/>
    <mergeCell ref="R71:S71"/>
    <mergeCell ref="R73:S73"/>
    <mergeCell ref="R74:S74"/>
    <mergeCell ref="R75:S75"/>
    <mergeCell ref="R76:S76"/>
    <mergeCell ref="R64:S64"/>
    <mergeCell ref="J71:K71"/>
    <mergeCell ref="J72:K72"/>
    <mergeCell ref="R65:S65"/>
    <mergeCell ref="R66:S66"/>
    <mergeCell ref="R67:S67"/>
    <mergeCell ref="R68:S68"/>
    <mergeCell ref="R69:S69"/>
    <mergeCell ref="N71:O71"/>
    <mergeCell ref="I11:N11"/>
    <mergeCell ref="F23:K23"/>
    <mergeCell ref="N54:O54"/>
    <mergeCell ref="F21:K21"/>
    <mergeCell ref="J48:K48"/>
    <mergeCell ref="L42:M42"/>
    <mergeCell ref="R45:S45"/>
    <mergeCell ref="R46:S46"/>
    <mergeCell ref="R48:S48"/>
    <mergeCell ref="R50:S50"/>
    <mergeCell ref="R52:S52"/>
    <mergeCell ref="R54:S54"/>
    <mergeCell ref="D39:I39"/>
    <mergeCell ref="D52:G52"/>
    <mergeCell ref="D65:G65"/>
    <mergeCell ref="D66:G66"/>
    <mergeCell ref="D67:G67"/>
    <mergeCell ref="X19:AB19"/>
    <mergeCell ref="N66:O66"/>
    <mergeCell ref="N67:O67"/>
    <mergeCell ref="O19:U19"/>
    <mergeCell ref="O21:U21"/>
    <mergeCell ref="N46:O46"/>
    <mergeCell ref="O42:P42"/>
    <mergeCell ref="N48:O48"/>
    <mergeCell ref="X23:AB23"/>
    <mergeCell ref="N45:O45"/>
    <mergeCell ref="N57:O57"/>
    <mergeCell ref="N58:O58"/>
    <mergeCell ref="N59:O59"/>
    <mergeCell ref="N26:U26"/>
    <mergeCell ref="X21:AB21"/>
    <mergeCell ref="N39:R39"/>
    <mergeCell ref="N60:O60"/>
    <mergeCell ref="R57:S57"/>
    <mergeCell ref="R58:S58"/>
    <mergeCell ref="R59:S59"/>
    <mergeCell ref="R60:S60"/>
    <mergeCell ref="D68:G68"/>
    <mergeCell ref="D69:G69"/>
    <mergeCell ref="D70:G70"/>
    <mergeCell ref="J45:K45"/>
    <mergeCell ref="I25:K25"/>
    <mergeCell ref="J58:K58"/>
    <mergeCell ref="J59:K59"/>
    <mergeCell ref="D48:G48"/>
    <mergeCell ref="D54:G54"/>
    <mergeCell ref="J54:K54"/>
    <mergeCell ref="J57:K57"/>
    <mergeCell ref="J46:K46"/>
    <mergeCell ref="J65:K65"/>
    <mergeCell ref="J69:K69"/>
    <mergeCell ref="J68:K68"/>
    <mergeCell ref="J66:K66"/>
    <mergeCell ref="J39:K39"/>
    <mergeCell ref="I9:U9"/>
    <mergeCell ref="N87:O87"/>
    <mergeCell ref="N90:O90"/>
    <mergeCell ref="N89:O89"/>
    <mergeCell ref="N84:O84"/>
    <mergeCell ref="N78:O78"/>
    <mergeCell ref="N80:O80"/>
    <mergeCell ref="N83:O83"/>
    <mergeCell ref="J50:K50"/>
    <mergeCell ref="N50:O50"/>
    <mergeCell ref="J52:K52"/>
    <mergeCell ref="N52:O52"/>
    <mergeCell ref="N77:O77"/>
    <mergeCell ref="N73:O73"/>
    <mergeCell ref="N65:O65"/>
    <mergeCell ref="N64:O64"/>
    <mergeCell ref="N76:O76"/>
    <mergeCell ref="N74:O74"/>
    <mergeCell ref="F16:K17"/>
    <mergeCell ref="O16:U17"/>
    <mergeCell ref="D82:G82"/>
    <mergeCell ref="D83:G83"/>
    <mergeCell ref="F19:K19"/>
    <mergeCell ref="D50:G50"/>
    <mergeCell ref="N92:O92"/>
    <mergeCell ref="N91:O91"/>
    <mergeCell ref="N88:O88"/>
    <mergeCell ref="N70:O70"/>
    <mergeCell ref="J92:K92"/>
    <mergeCell ref="J84:K84"/>
    <mergeCell ref="J87:K87"/>
    <mergeCell ref="J91:K91"/>
    <mergeCell ref="J88:K88"/>
    <mergeCell ref="J89:K89"/>
    <mergeCell ref="J90:K90"/>
    <mergeCell ref="N81:O81"/>
    <mergeCell ref="N82:O82"/>
    <mergeCell ref="N72:O72"/>
    <mergeCell ref="N75:O75"/>
    <mergeCell ref="J82:K82"/>
    <mergeCell ref="J77:K77"/>
    <mergeCell ref="J83:K83"/>
    <mergeCell ref="J75:K75"/>
    <mergeCell ref="J80:K80"/>
    <mergeCell ref="J76:K76"/>
    <mergeCell ref="J79:K79"/>
    <mergeCell ref="J81:K81"/>
    <mergeCell ref="J78:K78"/>
    <mergeCell ref="J74:K74"/>
    <mergeCell ref="J67:K67"/>
    <mergeCell ref="J70:K70"/>
    <mergeCell ref="N69:O69"/>
    <mergeCell ref="D87:G87"/>
    <mergeCell ref="D91:G91"/>
    <mergeCell ref="D57:G57"/>
    <mergeCell ref="D58:G58"/>
    <mergeCell ref="D59:G59"/>
    <mergeCell ref="D60:G60"/>
    <mergeCell ref="D64:G64"/>
    <mergeCell ref="D71:G71"/>
    <mergeCell ref="D73:G73"/>
    <mergeCell ref="D74:G74"/>
    <mergeCell ref="D75:G75"/>
    <mergeCell ref="D76:G76"/>
    <mergeCell ref="D77:G77"/>
    <mergeCell ref="D78:G78"/>
    <mergeCell ref="D80:G80"/>
    <mergeCell ref="D81:G81"/>
    <mergeCell ref="J64:K64"/>
    <mergeCell ref="J60:K60"/>
    <mergeCell ref="J73:K73"/>
    <mergeCell ref="N68:O68"/>
  </mergeCells>
  <phoneticPr fontId="29" type="noConversion"/>
  <dataValidations count="7">
    <dataValidation type="textLength" operator="lessThanOrEqual" allowBlank="1" showInputMessage="1" showErrorMessage="1" errorTitle="Maximale Länge &gt; 35 Zeichen" error="Die maximale Länge der Eingabe beträgt 35 Zeichen" sqref="M27:S27">
      <formula1>35</formula1>
    </dataValidation>
    <dataValidation type="whole" allowBlank="1" showInputMessage="1" showErrorMessage="1" sqref="G32">
      <formula1>1</formula1>
      <formula2>50</formula2>
    </dataValidation>
    <dataValidation type="decimal" operator="greaterThanOrEqual" allowBlank="1" showInputMessage="1" showErrorMessage="1" errorTitle="Fehleingabe" error="Primärenergiebedarf als positiven Wert angeben" sqref="J52:K52 N52:O52 R52">
      <formula1>0</formula1>
    </dataValidation>
    <dataValidation type="list" errorStyle="information" allowBlank="1" showErrorMessage="1" errorTitle="-bitte eine Nutzung auswählen -" sqref="AF51">
      <formula1>Auswahlliste_Nutzung</formula1>
    </dataValidation>
    <dataValidation type="list" errorStyle="information" allowBlank="1" showErrorMessage="1" sqref="I11">
      <formula1>Auswahlliste_Nutzung</formula1>
    </dataValidation>
    <dataValidation errorStyle="information" allowBlank="1" showErrorMessage="1" sqref="O11"/>
    <dataValidation type="list" errorStyle="information" allowBlank="1" sqref="R46:S46">
      <formula1>Auswahlliste_Variante3</formula1>
    </dataValidation>
  </dataValidations>
  <pageMargins left="0.8046875" right="0.359375" top="0.19685039370078741" bottom="0" header="0.19685039370078741" footer="0.19685039370078741"/>
  <pageSetup paperSize="9" scale="77" orientation="portrait" r:id="rId2"/>
  <ignoredErrors>
    <ignoredError sqref="I12"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2112" r:id="rId5" name="Button 64">
              <controlPr defaultSize="0" print="0" autoFill="0" autoPict="0" macro="[0]!Anleitung">
                <anchor moveWithCells="1" sizeWithCells="1">
                  <from>
                    <xdr:col>1</xdr:col>
                    <xdr:colOff>19050</xdr:colOff>
                    <xdr:row>2</xdr:row>
                    <xdr:rowOff>9525</xdr:rowOff>
                  </from>
                  <to>
                    <xdr:col>7</xdr:col>
                    <xdr:colOff>142875</xdr:colOff>
                    <xdr:row>4</xdr:row>
                    <xdr:rowOff>19050</xdr:rowOff>
                  </to>
                </anchor>
              </controlPr>
            </control>
          </mc:Choice>
        </mc:AlternateContent>
        <mc:AlternateContent xmlns:mc="http://schemas.openxmlformats.org/markup-compatibility/2006">
          <mc:Choice Requires="x14">
            <control shapeId="2113" r:id="rId6" name="Button 65">
              <controlPr defaultSize="0" print="0" autoFill="0" autoPict="0" macro="[0]!Emissionsfaktoren">
                <anchor moveWithCells="1" sizeWithCells="1">
                  <from>
                    <xdr:col>7</xdr:col>
                    <xdr:colOff>47625</xdr:colOff>
                    <xdr:row>64</xdr:row>
                    <xdr:rowOff>19050</xdr:rowOff>
                  </from>
                  <to>
                    <xdr:col>7</xdr:col>
                    <xdr:colOff>171450</xdr:colOff>
                    <xdr:row>64</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Berechnungsmodus!$B$87:$B$91</xm:f>
          </x14:formula1>
          <xm:sqref>R48:S48</xm:sqref>
        </x14:dataValidation>
        <x14:dataValidation type="list" operator="lessThanOrEqual" allowBlank="1" showInputMessage="1" showErrorMessage="1" errorTitle="Maximale Länge &gt; 35 Zeichen" error="Die maximale Länge der Eingabe beträgt 35 Zeichen">
          <x14:formula1>
            <xm:f>Berechnungsmodus!$B$80:$B$83</xm:f>
          </x14:formula1>
          <xm:sqref>N48:O48</xm:sqref>
        </x14:dataValidation>
        <x14:dataValidation type="list" allowBlank="1" showInputMessage="1" showErrorMessage="1">
          <x14:formula1>
            <xm:f>Berechnungsmodus!$B$73:$B$76</xm:f>
          </x14:formula1>
          <xm:sqref>J48:K48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Y118"/>
  <sheetViews>
    <sheetView showGridLines="0" zoomScaleNormal="100" workbookViewId="0">
      <selection activeCell="C68" sqref="C68:D68"/>
    </sheetView>
  </sheetViews>
  <sheetFormatPr baseColWidth="10" defaultRowHeight="15" x14ac:dyDescent="0.25"/>
  <cols>
    <col min="1" max="1" width="5.140625" style="78" customWidth="1"/>
    <col min="2" max="2" width="24.7109375" customWidth="1"/>
    <col min="3" max="8" width="12.7109375" customWidth="1"/>
  </cols>
  <sheetData>
    <row r="1" spans="1:25" x14ac:dyDescent="0.25">
      <c r="H1" s="149" t="s">
        <v>224</v>
      </c>
    </row>
    <row r="2" spans="1:25" ht="9.9499999999999993" customHeight="1" x14ac:dyDescent="0.25">
      <c r="H2" s="149"/>
    </row>
    <row r="3" spans="1:25" x14ac:dyDescent="0.25">
      <c r="H3" s="149" t="s">
        <v>377</v>
      </c>
    </row>
    <row r="4" spans="1:25" ht="5.0999999999999996" customHeight="1" x14ac:dyDescent="0.25">
      <c r="A4" s="150"/>
      <c r="H4" s="149"/>
    </row>
    <row r="5" spans="1:25" x14ac:dyDescent="0.25">
      <c r="A5" s="210" t="str">
        <f>Versionsnummer_Variantenvergleich</f>
        <v>Version 3 vom 29.03.2021</v>
      </c>
      <c r="B5" s="207"/>
      <c r="H5" s="151" t="str">
        <f>"Blatt " &amp;Eingabe!$L$42 &amp; " von " &amp;Eingabe!$O$42</f>
        <v>Blatt 1 von 1</v>
      </c>
    </row>
    <row r="6" spans="1:25" ht="5.0999999999999996" customHeight="1" thickBot="1" x14ac:dyDescent="0.3"/>
    <row r="7" spans="1:25" s="99" customFormat="1" ht="15" customHeight="1" x14ac:dyDescent="0.25">
      <c r="A7" s="417" t="s">
        <v>161</v>
      </c>
      <c r="B7" s="418"/>
      <c r="C7" s="558">
        <f>Eingabe!I9</f>
        <v>0</v>
      </c>
      <c r="D7" s="558"/>
      <c r="E7" s="558"/>
      <c r="F7" s="558"/>
      <c r="G7" s="558"/>
      <c r="H7" s="559"/>
      <c r="I7" s="102"/>
      <c r="J7" s="102"/>
      <c r="K7" s="102"/>
      <c r="L7" s="102"/>
      <c r="M7" s="102"/>
      <c r="N7" s="102"/>
      <c r="O7" s="102"/>
      <c r="P7" s="102"/>
      <c r="Q7" s="102"/>
      <c r="R7" s="102"/>
      <c r="S7" s="102"/>
      <c r="T7" s="102"/>
      <c r="U7" s="102"/>
      <c r="V7" s="102"/>
      <c r="W7" s="102"/>
      <c r="X7" s="102"/>
    </row>
    <row r="8" spans="1:25" ht="15" customHeight="1" x14ac:dyDescent="0.25">
      <c r="A8" s="419" t="s">
        <v>157</v>
      </c>
      <c r="B8" s="420"/>
      <c r="C8" s="560" t="str">
        <f>Eingabe!I10</f>
        <v>A.04nn.yynnnn</v>
      </c>
      <c r="D8" s="560"/>
      <c r="E8" s="560"/>
      <c r="F8" s="560"/>
      <c r="G8" s="560"/>
      <c r="H8" s="561"/>
      <c r="I8" s="25"/>
      <c r="J8" s="25"/>
      <c r="K8" s="25"/>
      <c r="L8" s="25"/>
      <c r="M8" s="25"/>
      <c r="N8" s="25"/>
      <c r="O8" s="25"/>
      <c r="P8" s="25"/>
      <c r="Q8" s="25"/>
      <c r="R8" s="25"/>
      <c r="S8" s="25"/>
    </row>
    <row r="9" spans="1:25" ht="15" customHeight="1" x14ac:dyDescent="0.25">
      <c r="A9" s="419" t="s">
        <v>162</v>
      </c>
      <c r="B9" s="420"/>
      <c r="C9" s="560" t="str">
        <f>Eingabe!I11</f>
        <v>Anklicken öffnet ein Auswahlmenü</v>
      </c>
      <c r="D9" s="560"/>
      <c r="E9" s="560"/>
      <c r="F9" s="560"/>
      <c r="G9" s="560"/>
      <c r="H9" s="561"/>
      <c r="I9" s="25"/>
      <c r="J9" s="25"/>
      <c r="K9" s="25"/>
      <c r="L9" s="25"/>
      <c r="M9" s="25"/>
      <c r="N9" s="25"/>
      <c r="O9" s="25"/>
      <c r="P9" s="25"/>
      <c r="Q9" s="25"/>
      <c r="R9" s="25"/>
      <c r="S9" s="25"/>
    </row>
    <row r="10" spans="1:25" ht="15" customHeight="1" x14ac:dyDescent="0.25">
      <c r="A10" s="419" t="s">
        <v>163</v>
      </c>
      <c r="B10" s="421"/>
      <c r="C10" s="579" t="str">
        <f>Eingabe!I25</f>
        <v>XX.XX.2021</v>
      </c>
      <c r="D10" s="560"/>
      <c r="E10" s="560"/>
      <c r="F10" s="560"/>
      <c r="G10" s="560"/>
      <c r="H10" s="561"/>
      <c r="I10" s="25"/>
      <c r="J10" s="25"/>
      <c r="K10" s="25"/>
      <c r="L10" s="25"/>
      <c r="M10" s="25"/>
      <c r="N10" s="25"/>
      <c r="O10" s="25"/>
      <c r="P10" s="25"/>
      <c r="Q10" s="25"/>
      <c r="R10" s="25"/>
      <c r="S10" s="25"/>
    </row>
    <row r="11" spans="1:25" ht="15" customHeight="1" thickBot="1" x14ac:dyDescent="0.3">
      <c r="A11" s="422" t="s">
        <v>167</v>
      </c>
      <c r="B11" s="423"/>
      <c r="C11" s="574">
        <f>Eingabe!F16</f>
        <v>0</v>
      </c>
      <c r="D11" s="574"/>
      <c r="E11" s="574"/>
      <c r="F11" s="574"/>
      <c r="G11" s="574"/>
      <c r="H11" s="575"/>
      <c r="I11" s="25"/>
      <c r="J11" s="25"/>
      <c r="K11" s="25"/>
      <c r="L11" s="25"/>
      <c r="M11" s="25"/>
      <c r="N11" s="25"/>
      <c r="O11" s="25"/>
      <c r="P11" s="25"/>
      <c r="Q11" s="25"/>
      <c r="R11" s="25"/>
      <c r="S11" s="25"/>
    </row>
    <row r="12" spans="1:25" ht="15" customHeight="1" thickBot="1" x14ac:dyDescent="0.3">
      <c r="A12" s="123"/>
      <c r="B12" s="1"/>
      <c r="C12" s="25"/>
      <c r="D12" s="25"/>
      <c r="E12" s="25"/>
      <c r="F12" s="25"/>
      <c r="G12" s="2"/>
      <c r="H12" s="103"/>
      <c r="I12" s="25"/>
      <c r="J12" s="25"/>
      <c r="K12" s="25"/>
      <c r="L12" s="25"/>
      <c r="M12" s="25"/>
      <c r="N12" s="25"/>
      <c r="O12" s="25"/>
      <c r="P12" s="25"/>
      <c r="Q12" s="25"/>
      <c r="R12" s="25"/>
      <c r="S12" s="25"/>
    </row>
    <row r="13" spans="1:25" ht="30" hidden="1" customHeight="1" thickBot="1" x14ac:dyDescent="0.3">
      <c r="A13" s="580" t="s">
        <v>156</v>
      </c>
      <c r="B13" s="581"/>
      <c r="C13" s="581"/>
      <c r="D13" s="581"/>
      <c r="E13" s="581"/>
      <c r="F13" s="581"/>
      <c r="G13" s="581"/>
      <c r="H13" s="582"/>
      <c r="I13" s="25"/>
      <c r="J13" s="25"/>
      <c r="K13" s="25"/>
      <c r="L13" s="25"/>
      <c r="M13" s="25"/>
      <c r="N13" s="25"/>
      <c r="O13" s="25"/>
      <c r="P13" s="25"/>
      <c r="Q13" s="25"/>
      <c r="R13" s="25"/>
      <c r="S13" s="25"/>
    </row>
    <row r="14" spans="1:25" ht="15" customHeight="1" x14ac:dyDescent="0.25">
      <c r="A14" s="568" t="s">
        <v>171</v>
      </c>
      <c r="B14" s="569"/>
      <c r="C14" s="562">
        <f>Eingabe!J45</f>
        <v>1</v>
      </c>
      <c r="D14" s="563"/>
      <c r="E14" s="564">
        <f>Eingabe!N45</f>
        <v>2</v>
      </c>
      <c r="F14" s="565"/>
      <c r="G14" s="566">
        <f>Eingabe!R45</f>
        <v>3</v>
      </c>
      <c r="H14" s="567"/>
      <c r="I14" s="399"/>
      <c r="J14" s="399"/>
      <c r="K14" s="399"/>
      <c r="L14" s="399"/>
      <c r="M14" s="25"/>
      <c r="N14" s="25"/>
      <c r="O14" s="25"/>
      <c r="P14" s="25"/>
      <c r="Q14" s="25"/>
      <c r="R14" s="25"/>
      <c r="S14" s="25"/>
    </row>
    <row r="15" spans="1:25" ht="15.75" x14ac:dyDescent="0.25">
      <c r="A15" s="570"/>
      <c r="B15" s="571"/>
      <c r="C15" s="572" t="str">
        <f>Eingabe!J46</f>
        <v>Vergleichsvariante</v>
      </c>
      <c r="D15" s="573"/>
      <c r="E15" s="576" t="str">
        <f>Eingabe!N46</f>
        <v>Planungsvariante</v>
      </c>
      <c r="F15" s="577"/>
      <c r="G15" s="583" t="str">
        <f>Eingabe!R46</f>
        <v>Alternativvariante</v>
      </c>
      <c r="H15" s="584"/>
      <c r="I15" s="399"/>
      <c r="J15" s="399"/>
      <c r="K15" s="399"/>
      <c r="L15" s="399"/>
      <c r="M15" s="25"/>
      <c r="N15" s="25"/>
      <c r="O15" s="25"/>
      <c r="P15" s="25"/>
      <c r="Q15" s="25"/>
      <c r="R15" s="25"/>
      <c r="S15" s="25"/>
    </row>
    <row r="16" spans="1:25" ht="15.75" x14ac:dyDescent="0.25">
      <c r="A16" s="570"/>
      <c r="B16" s="571"/>
      <c r="C16" s="578" t="str">
        <f>Eingabe!J48</f>
        <v>Anklicken öffnet ein Auswahlmenü</v>
      </c>
      <c r="D16" s="573"/>
      <c r="E16" s="576" t="str">
        <f>Eingabe!N48</f>
        <v>Anklicken öffnet ein Auswahlmenü</v>
      </c>
      <c r="F16" s="577"/>
      <c r="G16" s="583" t="str">
        <f>Eingabe!R48</f>
        <v>Anklicken öffnet ein Auswahlmenü</v>
      </c>
      <c r="H16" s="584"/>
      <c r="I16" s="399"/>
      <c r="J16" s="399"/>
      <c r="K16" s="399"/>
      <c r="L16" s="399"/>
      <c r="M16" s="25"/>
      <c r="N16" s="25"/>
      <c r="O16" s="25"/>
      <c r="P16" s="25"/>
      <c r="Q16" s="25"/>
      <c r="R16" s="25"/>
      <c r="S16" s="25"/>
      <c r="T16" s="25"/>
      <c r="U16" s="25"/>
      <c r="V16" s="25"/>
      <c r="W16" s="25"/>
      <c r="X16" s="25"/>
      <c r="Y16" s="25"/>
    </row>
    <row r="17" spans="1:25" ht="2.1" customHeight="1" x14ac:dyDescent="0.25">
      <c r="A17" s="190"/>
      <c r="B17" s="136"/>
      <c r="C17" s="137"/>
      <c r="D17" s="138"/>
      <c r="E17" s="139"/>
      <c r="F17" s="140"/>
      <c r="G17" s="139"/>
      <c r="H17" s="140"/>
      <c r="I17" s="399"/>
      <c r="J17" s="399"/>
      <c r="K17" s="399"/>
      <c r="L17" s="399"/>
      <c r="M17" s="25"/>
      <c r="N17" s="25"/>
      <c r="O17" s="25"/>
      <c r="P17" s="25"/>
      <c r="Q17" s="25"/>
      <c r="R17" s="25"/>
      <c r="S17" s="25"/>
      <c r="T17" s="25"/>
      <c r="U17" s="25"/>
      <c r="V17" s="25"/>
      <c r="W17" s="25"/>
      <c r="X17" s="25"/>
      <c r="Y17" s="25"/>
    </row>
    <row r="18" spans="1:25" ht="15" customHeight="1" x14ac:dyDescent="0.25">
      <c r="A18" s="191" t="s">
        <v>216</v>
      </c>
      <c r="B18" s="147" t="s">
        <v>211</v>
      </c>
      <c r="C18" s="544" t="str">
        <f>"GEG - "&amp;Eingabe!J50*100&amp;" %"</f>
        <v>GEG - 0 %</v>
      </c>
      <c r="D18" s="545"/>
      <c r="E18" s="544" t="str">
        <f>IF(Eingabe!N50&lt;&gt;0,"GEG - "&amp;Eingabe!N50*100&amp;" %","-")</f>
        <v>-</v>
      </c>
      <c r="F18" s="545"/>
      <c r="G18" s="544" t="str">
        <f>IF(Eingabe!R50&lt;&gt;0,"GEG - "&amp;Eingabe!R50*100&amp;" %","-")</f>
        <v>-</v>
      </c>
      <c r="H18" s="545"/>
      <c r="I18" s="399"/>
      <c r="J18" s="399"/>
      <c r="K18" s="399"/>
      <c r="L18" s="399"/>
      <c r="M18" s="25"/>
      <c r="N18" s="25"/>
      <c r="O18" s="25"/>
      <c r="P18" s="25"/>
      <c r="Q18" s="25"/>
      <c r="R18" s="25"/>
      <c r="S18" s="25"/>
      <c r="T18" s="25"/>
      <c r="U18" s="25"/>
      <c r="V18" s="25"/>
      <c r="W18" s="25"/>
      <c r="X18" s="25"/>
      <c r="Y18" s="25"/>
    </row>
    <row r="19" spans="1:25" ht="15" customHeight="1" x14ac:dyDescent="0.25">
      <c r="A19" s="191" t="s">
        <v>217</v>
      </c>
      <c r="B19" s="147" t="s">
        <v>215</v>
      </c>
      <c r="C19" s="556">
        <f>Eingabe!J52</f>
        <v>0</v>
      </c>
      <c r="D19" s="557"/>
      <c r="E19" s="556">
        <f>Eingabe!N52</f>
        <v>0</v>
      </c>
      <c r="F19" s="557"/>
      <c r="G19" s="556">
        <f>Eingabe!R52</f>
        <v>0</v>
      </c>
      <c r="H19" s="557"/>
      <c r="I19" s="399"/>
      <c r="J19" s="399"/>
      <c r="K19" s="399"/>
      <c r="L19" s="399"/>
      <c r="M19" s="25"/>
      <c r="N19" s="25"/>
      <c r="O19" s="25"/>
      <c r="P19" s="25"/>
      <c r="Q19" s="25"/>
      <c r="R19" s="25"/>
      <c r="S19" s="25"/>
      <c r="T19" s="25"/>
      <c r="U19" s="25"/>
      <c r="V19" s="25"/>
      <c r="W19" s="25"/>
      <c r="X19" s="25"/>
      <c r="Y19" s="25"/>
    </row>
    <row r="20" spans="1:25" ht="15" customHeight="1" x14ac:dyDescent="0.25">
      <c r="A20" s="191" t="s">
        <v>218</v>
      </c>
      <c r="B20" s="147" t="s">
        <v>400</v>
      </c>
      <c r="C20" s="530" t="str">
        <f>IF(C19&gt;0,IF(Eingabe!$S$39&lt;&gt;0,(Eingabe!$S$39-C19)/Eingabe!$S$39,"PE-Bedarf GEG fehlt"),"-")</f>
        <v>-</v>
      </c>
      <c r="D20" s="531"/>
      <c r="E20" s="530" t="str">
        <f>IF(E19&gt;0,IF(Eingabe!$S$39&lt;&gt;0,(Eingabe!$S$39-E19)/Eingabe!$S$39,"PE-Bedarf GEG fehlt"),"-")</f>
        <v>-</v>
      </c>
      <c r="F20" s="531"/>
      <c r="G20" s="530" t="str">
        <f>IF(G19&gt;0,IF(Eingabe!$S$39&lt;&gt;0,(Eingabe!$S$39-G19)/Eingabe!$S$39,"PE-Bedarf GEG fehlt"),"-")</f>
        <v>-</v>
      </c>
      <c r="H20" s="531"/>
      <c r="I20" s="399"/>
      <c r="J20" s="399"/>
      <c r="K20" s="399"/>
      <c r="L20" s="399"/>
      <c r="M20" s="25"/>
      <c r="N20" s="25"/>
      <c r="O20" s="25"/>
      <c r="P20" s="25"/>
      <c r="Q20" s="25"/>
      <c r="R20" s="25"/>
      <c r="S20" s="25"/>
      <c r="T20" s="25"/>
      <c r="U20" s="25"/>
      <c r="V20" s="25"/>
      <c r="W20" s="25"/>
      <c r="X20" s="25"/>
      <c r="Y20" s="25"/>
    </row>
    <row r="21" spans="1:25" ht="2.1" customHeight="1" x14ac:dyDescent="0.25">
      <c r="A21" s="192"/>
      <c r="B21" s="143"/>
      <c r="C21" s="144"/>
      <c r="D21" s="145"/>
      <c r="E21" s="146"/>
      <c r="F21" s="145"/>
      <c r="G21" s="146"/>
      <c r="H21" s="145"/>
      <c r="I21" s="399"/>
      <c r="J21" s="399"/>
      <c r="K21" s="399"/>
      <c r="L21" s="399"/>
      <c r="M21" s="25"/>
      <c r="N21" s="25"/>
      <c r="O21" s="25"/>
      <c r="P21" s="25"/>
      <c r="Q21" s="25"/>
      <c r="R21" s="25"/>
      <c r="S21" s="25"/>
      <c r="T21" s="25"/>
      <c r="U21" s="25"/>
      <c r="V21" s="25"/>
      <c r="W21" s="25"/>
      <c r="X21" s="25"/>
      <c r="Y21" s="25"/>
    </row>
    <row r="22" spans="1:25" x14ac:dyDescent="0.25">
      <c r="A22" s="550"/>
      <c r="B22" s="551"/>
      <c r="C22" s="141" t="s">
        <v>1</v>
      </c>
      <c r="D22" s="142" t="s">
        <v>85</v>
      </c>
      <c r="E22" s="141" t="s">
        <v>1</v>
      </c>
      <c r="F22" s="142" t="s">
        <v>85</v>
      </c>
      <c r="G22" s="141" t="s">
        <v>1</v>
      </c>
      <c r="H22" s="142" t="s">
        <v>85</v>
      </c>
      <c r="I22" s="399"/>
      <c r="J22" s="399"/>
      <c r="K22" s="399"/>
      <c r="L22" s="399"/>
      <c r="M22" s="25"/>
      <c r="N22" s="25"/>
      <c r="O22" s="25"/>
      <c r="P22" s="25"/>
      <c r="Q22" s="25"/>
      <c r="R22" s="25"/>
      <c r="S22" s="25"/>
      <c r="T22" s="25"/>
      <c r="U22" s="25"/>
      <c r="V22" s="25"/>
      <c r="W22" s="25"/>
      <c r="X22" s="25"/>
      <c r="Y22" s="25"/>
    </row>
    <row r="23" spans="1:25" x14ac:dyDescent="0.25">
      <c r="A23" s="552"/>
      <c r="B23" s="553"/>
      <c r="C23" s="135" t="s">
        <v>2</v>
      </c>
      <c r="D23" s="27" t="s">
        <v>3</v>
      </c>
      <c r="E23" s="135" t="s">
        <v>2</v>
      </c>
      <c r="F23" s="27" t="s">
        <v>3</v>
      </c>
      <c r="G23" s="135" t="s">
        <v>2</v>
      </c>
      <c r="H23" s="27" t="s">
        <v>3</v>
      </c>
      <c r="I23" s="399"/>
      <c r="J23" s="399"/>
      <c r="K23" s="399"/>
      <c r="L23" s="399"/>
      <c r="M23" s="25"/>
      <c r="N23" s="25"/>
      <c r="O23" s="25"/>
      <c r="P23" s="25"/>
      <c r="Q23" s="25"/>
      <c r="R23" s="25"/>
      <c r="S23" s="25"/>
      <c r="T23" s="25"/>
      <c r="U23" s="25"/>
      <c r="V23" s="25"/>
      <c r="W23" s="25"/>
      <c r="X23" s="25"/>
      <c r="Y23" s="25"/>
    </row>
    <row r="24" spans="1:25" ht="30" customHeight="1" x14ac:dyDescent="0.25">
      <c r="A24" s="79">
        <v>1</v>
      </c>
      <c r="B24" s="38" t="s">
        <v>36</v>
      </c>
      <c r="C24" s="53"/>
      <c r="D24" s="28"/>
      <c r="E24" s="53"/>
      <c r="F24" s="28"/>
      <c r="G24" s="53"/>
      <c r="H24" s="28"/>
      <c r="I24" s="399"/>
      <c r="J24" s="399"/>
      <c r="K24" s="399"/>
      <c r="L24" s="399"/>
      <c r="M24" s="25"/>
      <c r="N24" s="25"/>
      <c r="O24" s="25"/>
      <c r="P24" s="25"/>
      <c r="Q24" s="25"/>
      <c r="R24" s="25"/>
      <c r="S24" s="25"/>
      <c r="T24" s="25"/>
      <c r="U24" s="25"/>
      <c r="V24" s="25"/>
      <c r="W24" s="25"/>
      <c r="X24" s="25"/>
      <c r="Y24" s="25"/>
    </row>
    <row r="25" spans="1:25" ht="15" customHeight="1" x14ac:dyDescent="0.25">
      <c r="A25" s="80" t="s">
        <v>7</v>
      </c>
      <c r="B25" s="39" t="s">
        <v>17</v>
      </c>
      <c r="C25" s="54">
        <f>Eingabe!J57</f>
        <v>0</v>
      </c>
      <c r="D25" s="105">
        <f>-PMT(Eingabe!$G$31,Eingabe!$G$32,C25)</f>
        <v>0</v>
      </c>
      <c r="E25" s="54">
        <f>Eingabe!N57</f>
        <v>0</v>
      </c>
      <c r="F25" s="105">
        <f>-PMT(Eingabe!$G$31,Eingabe!$G$32,E25)</f>
        <v>0</v>
      </c>
      <c r="G25" s="54">
        <f>Eingabe!R57</f>
        <v>0</v>
      </c>
      <c r="H25" s="105">
        <f>-PMT(Eingabe!$G$31,Eingabe!$G$32,G25)</f>
        <v>0</v>
      </c>
      <c r="I25" s="399"/>
      <c r="J25" s="399"/>
      <c r="K25" s="399"/>
      <c r="L25" s="399"/>
      <c r="M25" s="25"/>
      <c r="N25" s="25"/>
      <c r="O25" s="25"/>
      <c r="P25" s="25"/>
      <c r="Q25" s="25"/>
      <c r="R25" s="25"/>
      <c r="S25" s="25"/>
      <c r="T25" s="25"/>
      <c r="U25" s="25"/>
      <c r="V25" s="25"/>
      <c r="W25" s="25"/>
      <c r="X25" s="25"/>
      <c r="Y25" s="25"/>
    </row>
    <row r="26" spans="1:25" ht="15" customHeight="1" x14ac:dyDescent="0.25">
      <c r="A26" s="80" t="s">
        <v>8</v>
      </c>
      <c r="B26" s="39" t="s">
        <v>4</v>
      </c>
      <c r="C26" s="54">
        <f>Eingabe!J58</f>
        <v>0</v>
      </c>
      <c r="D26" s="105">
        <f>-PMT(Eingabe!$G$31,Eingabe!$G$32,C26)</f>
        <v>0</v>
      </c>
      <c r="E26" s="54">
        <f>Eingabe!N58</f>
        <v>0</v>
      </c>
      <c r="F26" s="105">
        <f>-PMT(Eingabe!$G$31,Eingabe!$G$32,E26)</f>
        <v>0</v>
      </c>
      <c r="G26" s="54">
        <f>Eingabe!R58</f>
        <v>0</v>
      </c>
      <c r="H26" s="105">
        <f>-PMT(Eingabe!$G$31,Eingabe!$G$32,G26)</f>
        <v>0</v>
      </c>
      <c r="I26" s="399"/>
      <c r="J26" s="399"/>
      <c r="K26" s="399"/>
      <c r="L26" s="399"/>
      <c r="M26" s="25"/>
      <c r="N26" s="25"/>
      <c r="O26" s="25"/>
      <c r="P26" s="25"/>
      <c r="Q26" s="25"/>
      <c r="R26" s="25"/>
      <c r="S26" s="25"/>
      <c r="T26" s="25"/>
      <c r="U26" s="25"/>
      <c r="V26" s="25"/>
      <c r="W26" s="25"/>
      <c r="X26" s="25"/>
      <c r="Y26" s="25"/>
    </row>
    <row r="27" spans="1:25" ht="15" customHeight="1" x14ac:dyDescent="0.25">
      <c r="A27" s="80" t="s">
        <v>15</v>
      </c>
      <c r="B27" s="39" t="s">
        <v>5</v>
      </c>
      <c r="C27" s="54">
        <f>Eingabe!J59</f>
        <v>0</v>
      </c>
      <c r="D27" s="105">
        <f>-PMT(Eingabe!$G$31,Eingabe!$G$32,C27)</f>
        <v>0</v>
      </c>
      <c r="E27" s="54">
        <f>Eingabe!N59</f>
        <v>0</v>
      </c>
      <c r="F27" s="105">
        <f>-PMT(Eingabe!$G$31,Eingabe!$G$32,E27)</f>
        <v>0</v>
      </c>
      <c r="G27" s="54">
        <f>Eingabe!R59</f>
        <v>0</v>
      </c>
      <c r="H27" s="105">
        <f>-PMT(Eingabe!$G$31,Eingabe!$G$32,G27)</f>
        <v>0</v>
      </c>
      <c r="I27" s="399"/>
      <c r="J27" s="399"/>
      <c r="K27" s="399"/>
      <c r="L27" s="399"/>
      <c r="M27" s="25"/>
      <c r="N27" s="25"/>
      <c r="O27" s="25"/>
      <c r="P27" s="25"/>
      <c r="Q27" s="25"/>
      <c r="R27" s="25"/>
      <c r="S27" s="25"/>
      <c r="T27" s="25"/>
      <c r="U27" s="25"/>
      <c r="V27" s="25"/>
      <c r="W27" s="25"/>
      <c r="X27" s="25"/>
      <c r="Y27" s="25"/>
    </row>
    <row r="28" spans="1:25" ht="15" customHeight="1" x14ac:dyDescent="0.25">
      <c r="A28" s="80" t="s">
        <v>18</v>
      </c>
      <c r="B28" s="39" t="s">
        <v>19</v>
      </c>
      <c r="C28" s="54">
        <f>Eingabe!J60</f>
        <v>0</v>
      </c>
      <c r="D28" s="105">
        <f>-PMT(Eingabe!$G$31,Eingabe!$G$32,C28)</f>
        <v>0</v>
      </c>
      <c r="E28" s="54">
        <f>Eingabe!N60</f>
        <v>0</v>
      </c>
      <c r="F28" s="105">
        <f>-PMT(Eingabe!$G$31,Eingabe!$G$32,E28)</f>
        <v>0</v>
      </c>
      <c r="G28" s="54">
        <f>Eingabe!R60</f>
        <v>0</v>
      </c>
      <c r="H28" s="105">
        <f>-PMT(Eingabe!$G$31,Eingabe!$G$32,G28)</f>
        <v>0</v>
      </c>
      <c r="I28" s="399"/>
      <c r="J28" s="399"/>
      <c r="K28" s="399"/>
      <c r="L28" s="399"/>
      <c r="M28" s="25"/>
      <c r="N28" s="25"/>
      <c r="O28" s="25"/>
      <c r="P28" s="25"/>
      <c r="Q28" s="25"/>
      <c r="R28" s="25"/>
      <c r="S28" s="25"/>
      <c r="T28" s="25"/>
      <c r="U28" s="25"/>
      <c r="V28" s="25"/>
      <c r="W28" s="25"/>
      <c r="X28" s="25"/>
      <c r="Y28" s="25"/>
    </row>
    <row r="29" spans="1:25" ht="15" customHeight="1" x14ac:dyDescent="0.25">
      <c r="A29" s="80" t="s">
        <v>20</v>
      </c>
      <c r="B29" s="39" t="s">
        <v>21</v>
      </c>
      <c r="C29" s="54">
        <f>Eingabe!J61</f>
        <v>0</v>
      </c>
      <c r="D29" s="105">
        <f>-PMT(Eingabe!$G$31,Eingabe!$G$32,C29)</f>
        <v>0</v>
      </c>
      <c r="E29" s="54">
        <f>Eingabe!N61</f>
        <v>0</v>
      </c>
      <c r="F29" s="105">
        <f>-PMT(Eingabe!$G$31,Eingabe!$G$32,E29)</f>
        <v>0</v>
      </c>
      <c r="G29" s="54">
        <f>Eingabe!R61</f>
        <v>0</v>
      </c>
      <c r="H29" s="105">
        <f>-PMT(Eingabe!$G$31,Eingabe!$G$32,G29)</f>
        <v>0</v>
      </c>
      <c r="I29" s="399"/>
      <c r="J29" s="399"/>
      <c r="K29" s="399"/>
      <c r="L29" s="399"/>
      <c r="M29" s="25"/>
      <c r="N29" s="25"/>
      <c r="O29" s="25"/>
      <c r="P29" s="25"/>
      <c r="Q29" s="25"/>
      <c r="R29" s="25"/>
      <c r="S29" s="25"/>
      <c r="T29" s="25"/>
      <c r="U29" s="25"/>
      <c r="V29" s="25"/>
      <c r="W29" s="25"/>
      <c r="X29" s="25"/>
      <c r="Y29" s="25"/>
    </row>
    <row r="30" spans="1:25" ht="15" customHeight="1" x14ac:dyDescent="0.25">
      <c r="A30" s="81" t="s">
        <v>28</v>
      </c>
      <c r="B30" s="40" t="s">
        <v>22</v>
      </c>
      <c r="C30" s="55">
        <f>Eingabe!J60</f>
        <v>0</v>
      </c>
      <c r="D30" s="105">
        <f>-PMT(Eingabe!$G$31,Eingabe!$G$32,C30)</f>
        <v>0</v>
      </c>
      <c r="E30" s="55">
        <f>Eingabe!N60</f>
        <v>0</v>
      </c>
      <c r="F30" s="105">
        <f>-PMT(Eingabe!$G$31,Eingabe!$G$32,E30)</f>
        <v>0</v>
      </c>
      <c r="G30" s="55">
        <f>Eingabe!R60</f>
        <v>0</v>
      </c>
      <c r="H30" s="105">
        <f>-PMT(Eingabe!$G$31,Eingabe!$G$32,G30)</f>
        <v>0</v>
      </c>
      <c r="I30" s="399"/>
      <c r="J30" s="399"/>
      <c r="K30" s="399"/>
      <c r="L30" s="399"/>
      <c r="M30" s="25"/>
      <c r="N30" s="25"/>
      <c r="O30" s="25"/>
      <c r="P30" s="25"/>
      <c r="Q30" s="25"/>
      <c r="R30" s="25"/>
      <c r="S30" s="25"/>
      <c r="T30" s="25"/>
      <c r="U30" s="25"/>
      <c r="V30" s="25"/>
      <c r="W30" s="25"/>
      <c r="X30" s="25"/>
      <c r="Y30" s="25"/>
    </row>
    <row r="31" spans="1:25" x14ac:dyDescent="0.25">
      <c r="A31" s="82"/>
      <c r="B31" s="41" t="s">
        <v>38</v>
      </c>
      <c r="C31" s="56">
        <f t="shared" ref="C31:E31" si="0">SUM(C25:C30)</f>
        <v>0</v>
      </c>
      <c r="D31" s="106">
        <f t="shared" si="0"/>
        <v>0</v>
      </c>
      <c r="E31" s="56">
        <f t="shared" si="0"/>
        <v>0</v>
      </c>
      <c r="F31" s="106">
        <f>SUM(F25:F30)</f>
        <v>0</v>
      </c>
      <c r="G31" s="56">
        <f>SUM(G25:G30)</f>
        <v>0</v>
      </c>
      <c r="H31" s="106">
        <f>SUM(H25:H30)</f>
        <v>0</v>
      </c>
      <c r="I31" s="399"/>
      <c r="J31" s="399"/>
      <c r="K31" s="399"/>
      <c r="L31" s="399"/>
      <c r="M31" s="25"/>
      <c r="N31" s="25"/>
      <c r="O31" s="25"/>
      <c r="P31" s="25"/>
      <c r="Q31" s="25"/>
      <c r="R31" s="25"/>
      <c r="S31" s="25"/>
    </row>
    <row r="32" spans="1:25" ht="22.5" customHeight="1" x14ac:dyDescent="0.25">
      <c r="A32" s="83"/>
      <c r="B32" s="134" t="s">
        <v>212</v>
      </c>
      <c r="C32" s="532" t="str">
        <f>IF($C31=0,"Kosten für Variante 1 fehlen",(C31-$C31)/$C31)</f>
        <v>Kosten für Variante 1 fehlen</v>
      </c>
      <c r="D32" s="533"/>
      <c r="E32" s="532" t="str">
        <f>IF(E31=0,"-",IF($C31=0,"Kosten für Variante 1 fehlen",(E31-$C31)/$C31))</f>
        <v>-</v>
      </c>
      <c r="F32" s="533"/>
      <c r="G32" s="532" t="str">
        <f>IF(G31=0,"-",IF($C31=0,"Kosten für Variante 1 fehlen",(G31-$C31)/$C31))</f>
        <v>-</v>
      </c>
      <c r="H32" s="533"/>
      <c r="I32" s="399"/>
      <c r="J32" s="399"/>
      <c r="K32" s="399"/>
      <c r="L32" s="399"/>
      <c r="M32" s="25"/>
      <c r="N32" s="25"/>
      <c r="O32" s="25"/>
      <c r="P32" s="25"/>
      <c r="Q32" s="25"/>
      <c r="R32" s="25"/>
      <c r="S32" s="25"/>
    </row>
    <row r="33" spans="1:19" x14ac:dyDescent="0.25">
      <c r="A33" s="83"/>
      <c r="B33" s="41" t="s">
        <v>376</v>
      </c>
      <c r="C33" s="56" t="str">
        <f>IF(C31&gt;0,C31,"-")</f>
        <v>-</v>
      </c>
      <c r="D33" s="106"/>
      <c r="E33" s="56" t="str">
        <f>IF(E31&gt;0,E31,"-")</f>
        <v>-</v>
      </c>
      <c r="F33" s="106"/>
      <c r="G33" s="56" t="str">
        <f>IF(G31&gt;0,G31,"-")</f>
        <v>-</v>
      </c>
      <c r="H33" s="106"/>
      <c r="J33" s="399"/>
      <c r="L33" s="399"/>
      <c r="M33" s="25"/>
      <c r="N33" s="25"/>
      <c r="O33" s="25"/>
      <c r="P33" s="25"/>
      <c r="Q33" s="25"/>
      <c r="R33" s="25"/>
      <c r="S33" s="25"/>
    </row>
    <row r="34" spans="1:19" x14ac:dyDescent="0.25">
      <c r="A34" s="83"/>
      <c r="B34" s="41" t="s">
        <v>375</v>
      </c>
      <c r="C34" s="56"/>
      <c r="D34" s="424" t="str">
        <f>IF(D31&gt;0,D31,"-")</f>
        <v>-</v>
      </c>
      <c r="E34" s="56"/>
      <c r="F34" s="424" t="str">
        <f>IF(F31&gt;0,F31,"-")</f>
        <v>-</v>
      </c>
      <c r="G34" s="56"/>
      <c r="H34" s="106" t="str">
        <f>IF(H31&gt;0,H31,"-")</f>
        <v>-</v>
      </c>
      <c r="I34" s="399"/>
      <c r="J34" s="399"/>
      <c r="K34" s="399"/>
      <c r="L34" s="399"/>
      <c r="M34" s="25"/>
      <c r="N34" s="25"/>
      <c r="O34" s="25"/>
      <c r="P34" s="25"/>
      <c r="Q34" s="25"/>
      <c r="R34" s="25"/>
      <c r="S34" s="25"/>
    </row>
    <row r="35" spans="1:19" ht="2.1" customHeight="1" x14ac:dyDescent="0.25">
      <c r="A35" s="83"/>
      <c r="B35" s="42"/>
      <c r="C35" s="109"/>
      <c r="D35" s="29"/>
      <c r="E35" s="109"/>
      <c r="F35" s="29"/>
      <c r="G35" s="109"/>
      <c r="H35" s="29"/>
      <c r="I35" s="399"/>
      <c r="J35" s="399"/>
      <c r="K35" s="399"/>
      <c r="L35" s="399"/>
      <c r="M35" s="25"/>
      <c r="N35" s="25"/>
      <c r="O35" s="25"/>
      <c r="P35" s="25"/>
      <c r="Q35" s="25"/>
      <c r="R35" s="25"/>
      <c r="S35" s="25"/>
    </row>
    <row r="36" spans="1:19" ht="15" customHeight="1" x14ac:dyDescent="0.25">
      <c r="A36" s="548">
        <v>2</v>
      </c>
      <c r="B36" s="43" t="s">
        <v>80</v>
      </c>
      <c r="C36" s="110" t="s">
        <v>82</v>
      </c>
      <c r="D36" s="107" t="s">
        <v>81</v>
      </c>
      <c r="E36" s="110" t="s">
        <v>82</v>
      </c>
      <c r="F36" s="107" t="s">
        <v>81</v>
      </c>
      <c r="G36" s="110" t="s">
        <v>82</v>
      </c>
      <c r="H36" s="107" t="s">
        <v>81</v>
      </c>
      <c r="I36" s="399"/>
      <c r="J36" s="399"/>
      <c r="K36" s="399"/>
      <c r="L36" s="399"/>
      <c r="M36" s="25"/>
      <c r="N36" s="25"/>
      <c r="O36" s="25"/>
      <c r="P36" s="25"/>
      <c r="Q36" s="25"/>
      <c r="R36" s="25"/>
      <c r="S36" s="25"/>
    </row>
    <row r="37" spans="1:19" s="24" customFormat="1" ht="15" customHeight="1" x14ac:dyDescent="0.25">
      <c r="A37" s="549"/>
      <c r="B37" s="44" t="s">
        <v>81</v>
      </c>
      <c r="C37" s="111" t="str">
        <f>Eingabe!$G$32 &amp; " Jahre"</f>
        <v>30 Jahre</v>
      </c>
      <c r="D37" s="108" t="s">
        <v>3</v>
      </c>
      <c r="E37" s="111" t="str">
        <f>Eingabe!$G$32 &amp; " Jahre"</f>
        <v>30 Jahre</v>
      </c>
      <c r="F37" s="108" t="s">
        <v>3</v>
      </c>
      <c r="G37" s="111" t="str">
        <f>Eingabe!$G$32 &amp; " Jahre"</f>
        <v>30 Jahre</v>
      </c>
      <c r="H37" s="108" t="s">
        <v>3</v>
      </c>
      <c r="I37" s="400"/>
      <c r="J37" s="400"/>
      <c r="K37" s="400"/>
      <c r="L37" s="400"/>
      <c r="M37" s="121"/>
      <c r="N37" s="121"/>
      <c r="O37" s="121"/>
      <c r="P37" s="121"/>
      <c r="Q37" s="121"/>
      <c r="R37" s="121"/>
      <c r="S37" s="121"/>
    </row>
    <row r="38" spans="1:19" ht="22.5" hidden="1" customHeight="1" x14ac:dyDescent="0.25">
      <c r="A38" s="85" t="s">
        <v>9</v>
      </c>
      <c r="B38" s="45" t="s">
        <v>6</v>
      </c>
      <c r="C38" s="112"/>
      <c r="D38" s="30"/>
      <c r="E38" s="112"/>
      <c r="F38" s="30"/>
      <c r="G38" s="112"/>
      <c r="H38" s="30"/>
      <c r="I38" s="399"/>
      <c r="J38" s="399"/>
      <c r="K38" s="399"/>
      <c r="L38" s="399"/>
      <c r="M38" s="25"/>
      <c r="N38" s="25"/>
      <c r="O38" s="25"/>
      <c r="P38" s="25"/>
      <c r="Q38" s="25"/>
      <c r="R38" s="25"/>
      <c r="S38" s="25"/>
    </row>
    <row r="39" spans="1:19" ht="15" customHeight="1" x14ac:dyDescent="0.25">
      <c r="A39" s="86" t="s">
        <v>11</v>
      </c>
      <c r="B39" s="46" t="s">
        <v>12</v>
      </c>
      <c r="C39" s="54">
        <f>'V1'!D61</f>
        <v>0</v>
      </c>
      <c r="D39" s="425">
        <f>'V1'!C61/'V1'!C4</f>
        <v>0</v>
      </c>
      <c r="E39" s="54">
        <f>'V2'!$D61</f>
        <v>0</v>
      </c>
      <c r="F39" s="425">
        <f>'V2'!C61/'V2'!C4</f>
        <v>0</v>
      </c>
      <c r="G39" s="54">
        <f>'V3'!$D61</f>
        <v>0</v>
      </c>
      <c r="H39" s="425">
        <f>'V3'!C61/'V3'!C4</f>
        <v>0</v>
      </c>
      <c r="I39" s="399"/>
      <c r="J39" s="399"/>
      <c r="K39" s="399"/>
      <c r="L39" s="399"/>
      <c r="M39" s="25"/>
      <c r="N39" s="25"/>
      <c r="O39" s="25"/>
      <c r="P39" s="25"/>
      <c r="Q39" s="25"/>
      <c r="R39" s="25"/>
      <c r="S39" s="25"/>
    </row>
    <row r="40" spans="1:19" ht="15" customHeight="1" x14ac:dyDescent="0.25">
      <c r="A40" s="87" t="s">
        <v>13</v>
      </c>
      <c r="B40" s="46" t="s">
        <v>14</v>
      </c>
      <c r="C40" s="54">
        <f>'V1'!F61</f>
        <v>0</v>
      </c>
      <c r="D40" s="426">
        <f>'V1'!E61/'V1'!C4</f>
        <v>0</v>
      </c>
      <c r="E40" s="54">
        <f>'V2'!$F61</f>
        <v>0</v>
      </c>
      <c r="F40" s="426">
        <f>'V2'!E61/'V2'!C4</f>
        <v>0</v>
      </c>
      <c r="G40" s="54">
        <f>'V3'!$F61</f>
        <v>0</v>
      </c>
      <c r="H40" s="426">
        <f>'V3'!E61/'V3'!C4</f>
        <v>0</v>
      </c>
      <c r="I40" s="399"/>
      <c r="J40" s="399"/>
      <c r="K40" s="399"/>
      <c r="L40" s="399"/>
      <c r="M40" s="25"/>
      <c r="N40" s="25"/>
      <c r="O40" s="25"/>
      <c r="P40" s="25"/>
      <c r="Q40" s="25"/>
      <c r="R40" s="25"/>
      <c r="S40" s="25"/>
    </row>
    <row r="41" spans="1:19" ht="15" customHeight="1" x14ac:dyDescent="0.25">
      <c r="A41" s="87" t="s">
        <v>27</v>
      </c>
      <c r="B41" s="46" t="s">
        <v>79</v>
      </c>
      <c r="C41" s="54">
        <f>'V1'!H61</f>
        <v>0</v>
      </c>
      <c r="D41" s="426">
        <f>'V1'!G61/'V1'!C4</f>
        <v>0</v>
      </c>
      <c r="E41" s="54">
        <f>'V2'!$H61</f>
        <v>0</v>
      </c>
      <c r="F41" s="426">
        <f>'V2'!G61/'V2'!C4</f>
        <v>0</v>
      </c>
      <c r="G41" s="54">
        <f>'V3'!$H61</f>
        <v>0</v>
      </c>
      <c r="H41" s="426">
        <f>'V3'!G61/'V3'!C4</f>
        <v>0</v>
      </c>
      <c r="I41" s="399"/>
      <c r="J41" s="399"/>
      <c r="K41" s="399"/>
      <c r="L41" s="399"/>
      <c r="M41" s="25"/>
      <c r="N41" s="25"/>
      <c r="O41" s="25"/>
      <c r="P41" s="25"/>
      <c r="Q41" s="25"/>
      <c r="R41" s="25"/>
      <c r="S41" s="25"/>
    </row>
    <row r="42" spans="1:19" ht="15" customHeight="1" x14ac:dyDescent="0.25">
      <c r="A42" s="87" t="s">
        <v>78</v>
      </c>
      <c r="B42" s="46" t="s">
        <v>52</v>
      </c>
      <c r="C42" s="54">
        <f>'V1'!J61</f>
        <v>0</v>
      </c>
      <c r="D42" s="426">
        <f>'V1'!I61/'V1'!C4</f>
        <v>0</v>
      </c>
      <c r="E42" s="54">
        <f>'V2'!$J61</f>
        <v>0</v>
      </c>
      <c r="F42" s="426">
        <f>'V2'!I61/'V2'!C4</f>
        <v>0</v>
      </c>
      <c r="G42" s="54">
        <f>'V3'!$J61</f>
        <v>0</v>
      </c>
      <c r="H42" s="426">
        <f>'V3'!I61/'V3'!C4</f>
        <v>0</v>
      </c>
      <c r="I42" s="399"/>
      <c r="J42" s="399"/>
      <c r="K42" s="399"/>
      <c r="L42" s="399"/>
      <c r="M42" s="25"/>
      <c r="N42" s="25"/>
      <c r="O42" s="25"/>
      <c r="P42" s="25"/>
      <c r="Q42" s="25"/>
      <c r="R42" s="25"/>
      <c r="S42" s="25"/>
    </row>
    <row r="43" spans="1:19" ht="22.5" x14ac:dyDescent="0.25">
      <c r="A43" s="87" t="s">
        <v>83</v>
      </c>
      <c r="B43" s="46" t="s">
        <v>84</v>
      </c>
      <c r="C43" s="54">
        <f>'V1'!L61</f>
        <v>0</v>
      </c>
      <c r="D43" s="104">
        <f>'V1'!K61/'V1'!C4</f>
        <v>0</v>
      </c>
      <c r="E43" s="54">
        <f>'V2'!$L61</f>
        <v>0</v>
      </c>
      <c r="F43" s="104">
        <f>'V2'!K61/'V2'!C4</f>
        <v>0</v>
      </c>
      <c r="G43" s="54">
        <f>'V3'!$L61</f>
        <v>0</v>
      </c>
      <c r="H43" s="105">
        <f>'V3'!K61/'V3'!C4</f>
        <v>0</v>
      </c>
      <c r="I43" s="399"/>
      <c r="J43" s="399"/>
      <c r="K43" s="399"/>
      <c r="L43" s="399"/>
      <c r="M43" s="25"/>
      <c r="N43" s="25"/>
      <c r="O43" s="25"/>
      <c r="P43" s="25"/>
      <c r="Q43" s="25"/>
      <c r="R43" s="25"/>
      <c r="S43" s="25"/>
    </row>
    <row r="44" spans="1:19" ht="33.75" hidden="1" customHeight="1" x14ac:dyDescent="0.25">
      <c r="A44" s="80" t="s">
        <v>10</v>
      </c>
      <c r="B44" s="47" t="s">
        <v>26</v>
      </c>
      <c r="C44" s="113"/>
      <c r="D44" s="31">
        <f>-PMT(Eingabe!$G$31,Eingabe!$G$32,C44)</f>
        <v>0</v>
      </c>
      <c r="E44" s="113"/>
      <c r="F44" s="31">
        <f>-PMT(Eingabe!$G$31,Eingabe!$G$32,E44)</f>
        <v>0</v>
      </c>
      <c r="G44" s="113"/>
      <c r="H44" s="31">
        <f>-PMT(Eingabe!$G$31,Eingabe!$G$32,G44)</f>
        <v>0</v>
      </c>
      <c r="I44" s="399"/>
      <c r="J44" s="399"/>
      <c r="K44" s="399"/>
      <c r="L44" s="399"/>
      <c r="M44" s="25"/>
      <c r="N44" s="25"/>
      <c r="O44" s="25"/>
      <c r="P44" s="25"/>
      <c r="Q44" s="25"/>
      <c r="R44" s="25"/>
      <c r="S44" s="25"/>
    </row>
    <row r="45" spans="1:19" x14ac:dyDescent="0.25">
      <c r="A45" s="82"/>
      <c r="B45" s="41" t="s">
        <v>38</v>
      </c>
      <c r="C45" s="56">
        <f t="shared" ref="C45:H45" si="1">SUM(C39:C44)</f>
        <v>0</v>
      </c>
      <c r="D45" s="106">
        <f t="shared" si="1"/>
        <v>0</v>
      </c>
      <c r="E45" s="56">
        <f t="shared" si="1"/>
        <v>0</v>
      </c>
      <c r="F45" s="106">
        <f t="shared" si="1"/>
        <v>0</v>
      </c>
      <c r="G45" s="56">
        <f t="shared" si="1"/>
        <v>0</v>
      </c>
      <c r="H45" s="106">
        <f t="shared" si="1"/>
        <v>0</v>
      </c>
      <c r="I45" s="399"/>
      <c r="J45" s="399"/>
      <c r="K45" s="399"/>
      <c r="L45" s="399"/>
      <c r="M45" s="25"/>
      <c r="N45" s="25"/>
      <c r="O45" s="25"/>
      <c r="P45" s="25"/>
      <c r="Q45" s="25"/>
      <c r="R45" s="25"/>
      <c r="S45" s="25"/>
    </row>
    <row r="46" spans="1:19" ht="2.1" customHeight="1" x14ac:dyDescent="0.25">
      <c r="A46" s="88"/>
      <c r="B46" s="48"/>
      <c r="C46" s="114"/>
      <c r="D46" s="32"/>
      <c r="E46" s="114"/>
      <c r="F46" s="32"/>
      <c r="G46" s="114"/>
      <c r="H46" s="32"/>
      <c r="I46" s="399"/>
      <c r="J46" s="399" t="s">
        <v>261</v>
      </c>
      <c r="K46" s="399"/>
      <c r="L46" s="399"/>
      <c r="M46" s="25"/>
      <c r="N46" s="25"/>
      <c r="O46" s="25"/>
      <c r="P46" s="25"/>
      <c r="Q46" s="25"/>
      <c r="R46" s="25"/>
      <c r="S46" s="25"/>
    </row>
    <row r="47" spans="1:19" ht="20.100000000000001" customHeight="1" x14ac:dyDescent="0.25">
      <c r="A47" s="89">
        <v>3</v>
      </c>
      <c r="B47" s="49" t="s">
        <v>133</v>
      </c>
      <c r="C47" s="115">
        <f>'V1'!$N61</f>
        <v>0</v>
      </c>
      <c r="D47" s="120">
        <f>'V1'!$M61/'V1'!$C$4</f>
        <v>0</v>
      </c>
      <c r="E47" s="115">
        <f>'V2'!$N61</f>
        <v>0</v>
      </c>
      <c r="F47" s="120">
        <f>'V2'!$M61/'V2'!$C$4</f>
        <v>0</v>
      </c>
      <c r="G47" s="115">
        <f>'V3'!$N61</f>
        <v>0</v>
      </c>
      <c r="H47" s="120">
        <f>'V3'!$M61/'V3'!$C$4</f>
        <v>0</v>
      </c>
      <c r="I47" s="399"/>
      <c r="J47" s="399"/>
      <c r="K47" s="399"/>
      <c r="L47" s="399"/>
      <c r="M47" s="25"/>
      <c r="N47" s="25"/>
      <c r="O47" s="25"/>
      <c r="P47" s="25"/>
      <c r="Q47" s="25"/>
      <c r="R47" s="25"/>
      <c r="S47" s="25"/>
    </row>
    <row r="48" spans="1:19" ht="2.1" customHeight="1" x14ac:dyDescent="0.25">
      <c r="A48" s="90"/>
      <c r="B48" s="48"/>
      <c r="C48" s="57"/>
      <c r="D48" s="33"/>
      <c r="E48" s="57"/>
      <c r="F48" s="33"/>
      <c r="G48" s="57"/>
      <c r="H48" s="33"/>
      <c r="I48" s="399"/>
      <c r="J48" s="399"/>
      <c r="K48" s="399"/>
      <c r="L48" s="399"/>
      <c r="M48" s="25"/>
      <c r="N48" s="25"/>
      <c r="O48" s="25"/>
      <c r="P48" s="25"/>
      <c r="Q48" s="25"/>
      <c r="R48" s="25"/>
      <c r="S48" s="25"/>
    </row>
    <row r="49" spans="1:19" ht="2.1" customHeight="1" x14ac:dyDescent="0.25">
      <c r="A49" s="89"/>
      <c r="B49" s="49"/>
      <c r="C49" s="58"/>
      <c r="D49" s="34"/>
      <c r="E49" s="58"/>
      <c r="F49" s="34"/>
      <c r="G49" s="58"/>
      <c r="H49" s="34"/>
      <c r="I49" s="399"/>
      <c r="J49" s="399"/>
      <c r="K49" s="399"/>
      <c r="L49" s="399"/>
      <c r="M49" s="25"/>
      <c r="N49" s="25"/>
      <c r="O49" s="25"/>
      <c r="P49" s="25"/>
      <c r="Q49" s="25"/>
      <c r="R49" s="25"/>
      <c r="S49" s="25"/>
    </row>
    <row r="50" spans="1:19" ht="20.100000000000001" customHeight="1" x14ac:dyDescent="0.25">
      <c r="A50" s="90">
        <v>4</v>
      </c>
      <c r="B50" s="534" t="s">
        <v>38</v>
      </c>
      <c r="C50" s="534"/>
      <c r="D50" s="534"/>
      <c r="E50" s="534"/>
      <c r="F50" s="534"/>
      <c r="G50" s="534"/>
      <c r="H50" s="535"/>
      <c r="I50" s="399"/>
      <c r="J50" s="399"/>
      <c r="K50" s="399"/>
      <c r="L50" s="399"/>
      <c r="M50" s="25"/>
      <c r="N50" s="25"/>
      <c r="O50" s="25"/>
      <c r="P50" s="25"/>
      <c r="Q50" s="25"/>
      <c r="R50" s="25"/>
      <c r="S50" s="25"/>
    </row>
    <row r="51" spans="1:19" ht="15" customHeight="1" x14ac:dyDescent="0.25">
      <c r="A51" s="91" t="s">
        <v>86</v>
      </c>
      <c r="B51" s="49" t="s">
        <v>50</v>
      </c>
      <c r="C51" s="119">
        <f t="shared" ref="C51:H51" si="2">C31</f>
        <v>0</v>
      </c>
      <c r="D51" s="116">
        <f t="shared" si="2"/>
        <v>0</v>
      </c>
      <c r="E51" s="119">
        <f t="shared" si="2"/>
        <v>0</v>
      </c>
      <c r="F51" s="116">
        <f t="shared" si="2"/>
        <v>0</v>
      </c>
      <c r="G51" s="119">
        <f t="shared" si="2"/>
        <v>0</v>
      </c>
      <c r="H51" s="116">
        <f t="shared" si="2"/>
        <v>0</v>
      </c>
      <c r="I51" s="399"/>
      <c r="J51" s="399"/>
      <c r="K51" s="399"/>
      <c r="L51" s="399"/>
      <c r="M51" s="25"/>
      <c r="N51" s="25"/>
      <c r="O51" s="25"/>
      <c r="P51" s="25"/>
      <c r="Q51" s="25"/>
      <c r="R51" s="25"/>
      <c r="S51" s="25"/>
    </row>
    <row r="52" spans="1:19" ht="15" customHeight="1" x14ac:dyDescent="0.25">
      <c r="A52" s="80" t="s">
        <v>87</v>
      </c>
      <c r="B52" s="47" t="s">
        <v>134</v>
      </c>
      <c r="C52" s="59">
        <f t="shared" ref="C52:H52" si="3">C45</f>
        <v>0</v>
      </c>
      <c r="D52" s="117">
        <f t="shared" si="3"/>
        <v>0</v>
      </c>
      <c r="E52" s="59">
        <f t="shared" si="3"/>
        <v>0</v>
      </c>
      <c r="F52" s="117">
        <f t="shared" si="3"/>
        <v>0</v>
      </c>
      <c r="G52" s="59">
        <f t="shared" si="3"/>
        <v>0</v>
      </c>
      <c r="H52" s="117">
        <f t="shared" si="3"/>
        <v>0</v>
      </c>
      <c r="I52" s="399"/>
      <c r="J52" s="399"/>
      <c r="K52" s="399"/>
      <c r="L52" s="399"/>
      <c r="M52" s="25"/>
      <c r="N52" s="25"/>
      <c r="O52" s="25"/>
      <c r="P52" s="25"/>
      <c r="Q52" s="25"/>
      <c r="R52" s="25"/>
      <c r="S52" s="25"/>
    </row>
    <row r="53" spans="1:19" ht="15" customHeight="1" x14ac:dyDescent="0.25">
      <c r="A53" s="92" t="s">
        <v>88</v>
      </c>
      <c r="B53" s="50" t="s">
        <v>133</v>
      </c>
      <c r="C53" s="60">
        <f t="shared" ref="C53:H53" si="4">C47</f>
        <v>0</v>
      </c>
      <c r="D53" s="118">
        <f t="shared" si="4"/>
        <v>0</v>
      </c>
      <c r="E53" s="60">
        <f t="shared" si="4"/>
        <v>0</v>
      </c>
      <c r="F53" s="118">
        <f t="shared" si="4"/>
        <v>0</v>
      </c>
      <c r="G53" s="60">
        <f t="shared" si="4"/>
        <v>0</v>
      </c>
      <c r="H53" s="118">
        <f t="shared" si="4"/>
        <v>0</v>
      </c>
      <c r="I53" s="399"/>
      <c r="J53" s="399"/>
      <c r="K53" s="399"/>
      <c r="L53" s="399"/>
      <c r="M53" s="25"/>
      <c r="N53" s="25"/>
      <c r="O53" s="25"/>
      <c r="P53" s="25"/>
      <c r="Q53" s="25"/>
      <c r="R53" s="25"/>
      <c r="S53" s="25"/>
    </row>
    <row r="54" spans="1:19" ht="22.5" hidden="1" customHeight="1" x14ac:dyDescent="0.25">
      <c r="A54" s="84" t="s">
        <v>31</v>
      </c>
      <c r="B54" s="51" t="s">
        <v>29</v>
      </c>
      <c r="C54" s="61">
        <f>-(C53-E53)</f>
        <v>0</v>
      </c>
      <c r="D54" s="35"/>
      <c r="E54" s="61">
        <f>-(E53-G53)</f>
        <v>0</v>
      </c>
      <c r="F54" s="35"/>
      <c r="G54" s="61">
        <f>-(G53-I53)</f>
        <v>0</v>
      </c>
      <c r="H54" s="35"/>
      <c r="I54" s="399"/>
      <c r="J54" s="401"/>
      <c r="K54" s="399"/>
      <c r="L54" s="399"/>
      <c r="M54" s="25"/>
      <c r="N54" s="25"/>
      <c r="O54" s="25"/>
      <c r="P54" s="25"/>
      <c r="Q54" s="25"/>
      <c r="R54" s="25"/>
      <c r="S54" s="25"/>
    </row>
    <row r="55" spans="1:19" ht="22.5" hidden="1" customHeight="1" x14ac:dyDescent="0.25">
      <c r="A55" s="90" t="s">
        <v>32</v>
      </c>
      <c r="B55" s="48" t="s">
        <v>30</v>
      </c>
      <c r="C55" s="62"/>
      <c r="D55" s="36" t="e">
        <f>#REF!</f>
        <v>#REF!</v>
      </c>
      <c r="E55" s="62"/>
      <c r="F55" s="36" t="e">
        <f>#REF!</f>
        <v>#REF!</v>
      </c>
      <c r="G55" s="62"/>
      <c r="H55" s="36" t="e">
        <f>#REF!</f>
        <v>#REF!</v>
      </c>
      <c r="I55" s="399"/>
      <c r="J55" s="399"/>
      <c r="K55" s="399"/>
      <c r="L55" s="399"/>
      <c r="M55" s="25"/>
      <c r="N55" s="25"/>
      <c r="O55" s="25"/>
      <c r="P55" s="25"/>
      <c r="Q55" s="25"/>
      <c r="R55" s="25"/>
      <c r="S55" s="25"/>
    </row>
    <row r="56" spans="1:19" s="101" customFormat="1" ht="2.1" customHeight="1" x14ac:dyDescent="0.25">
      <c r="A56" s="100"/>
      <c r="B56" s="48"/>
      <c r="C56" s="63"/>
      <c r="D56" s="37"/>
      <c r="E56" s="63"/>
      <c r="F56" s="37"/>
      <c r="G56" s="63"/>
      <c r="H56" s="37"/>
      <c r="I56" s="402"/>
      <c r="J56" s="402"/>
      <c r="K56" s="402"/>
      <c r="L56" s="402"/>
      <c r="M56" s="122"/>
      <c r="N56" s="122"/>
      <c r="O56" s="122"/>
      <c r="P56" s="122"/>
      <c r="Q56" s="122"/>
      <c r="R56" s="122"/>
      <c r="S56" s="122"/>
    </row>
    <row r="57" spans="1:19" ht="20.100000000000001" customHeight="1" x14ac:dyDescent="0.25">
      <c r="A57" s="90">
        <v>5</v>
      </c>
      <c r="B57" s="534" t="s">
        <v>146</v>
      </c>
      <c r="C57" s="534"/>
      <c r="D57" s="534"/>
      <c r="E57" s="534"/>
      <c r="F57" s="534"/>
      <c r="G57" s="534"/>
      <c r="H57" s="535"/>
      <c r="I57" s="399"/>
      <c r="J57" s="399"/>
      <c r="K57" s="399"/>
      <c r="L57" s="399"/>
      <c r="M57" s="25"/>
      <c r="N57" s="25"/>
      <c r="O57" s="25"/>
      <c r="P57" s="25"/>
      <c r="Q57" s="25"/>
      <c r="R57" s="25"/>
      <c r="S57" s="25"/>
    </row>
    <row r="58" spans="1:19" ht="15" customHeight="1" x14ac:dyDescent="0.25">
      <c r="A58" s="93" t="s">
        <v>90</v>
      </c>
      <c r="B58" s="38" t="s">
        <v>89</v>
      </c>
      <c r="C58" s="428">
        <f>SUM(C51:C53)</f>
        <v>0</v>
      </c>
      <c r="D58" s="70"/>
      <c r="E58" s="428">
        <f>SUM(E51:E53)</f>
        <v>0</v>
      </c>
      <c r="F58" s="70"/>
      <c r="G58" s="428">
        <f>SUM(G51:G53)</f>
        <v>0</v>
      </c>
      <c r="H58" s="70"/>
      <c r="I58" s="410">
        <f>COUNTIF(C58:H58,0)</f>
        <v>3</v>
      </c>
      <c r="J58" s="410">
        <f>3-I58</f>
        <v>0</v>
      </c>
      <c r="K58" s="410" t="s">
        <v>209</v>
      </c>
      <c r="L58" s="399"/>
      <c r="M58" s="25"/>
      <c r="N58" s="25"/>
      <c r="O58" s="25"/>
      <c r="P58" s="25"/>
      <c r="Q58" s="25"/>
      <c r="R58" s="25"/>
      <c r="S58" s="25"/>
    </row>
    <row r="59" spans="1:19" ht="15" hidden="1" customHeight="1" x14ac:dyDescent="0.25">
      <c r="A59" s="131"/>
      <c r="B59" s="45"/>
      <c r="C59" s="427" t="str">
        <f>IF(C58&gt;0,C58,"-")</f>
        <v>-</v>
      </c>
      <c r="D59" s="132"/>
      <c r="E59" s="427" t="str">
        <f>IF(E58&gt;0,E58,"-")</f>
        <v>-</v>
      </c>
      <c r="F59" s="132"/>
      <c r="G59" s="427" t="str">
        <f>IF(G58&gt;0,G58,"-")</f>
        <v>-</v>
      </c>
      <c r="H59" s="133"/>
      <c r="I59" s="399"/>
      <c r="J59" s="399"/>
      <c r="K59" s="399"/>
      <c r="L59" s="399"/>
      <c r="M59" s="25"/>
      <c r="N59" s="25"/>
      <c r="O59" s="25"/>
      <c r="P59" s="25"/>
      <c r="Q59" s="25"/>
      <c r="R59" s="25"/>
      <c r="S59" s="25"/>
    </row>
    <row r="60" spans="1:19" ht="15" customHeight="1" x14ac:dyDescent="0.25">
      <c r="A60" s="94" t="s">
        <v>91</v>
      </c>
      <c r="B60" s="47" t="s">
        <v>137</v>
      </c>
      <c r="C60" s="73"/>
      <c r="D60" s="71">
        <f>SUM(D51:D53)</f>
        <v>0</v>
      </c>
      <c r="E60" s="73"/>
      <c r="F60" s="71">
        <f>SUM(F51:F53)</f>
        <v>0</v>
      </c>
      <c r="G60" s="73"/>
      <c r="H60" s="72">
        <f>SUM(H51:H53)</f>
        <v>0</v>
      </c>
      <c r="I60" s="399"/>
      <c r="J60" s="399"/>
      <c r="K60" s="399"/>
      <c r="L60" s="399"/>
      <c r="M60" s="25"/>
      <c r="N60" s="25"/>
      <c r="O60" s="25"/>
      <c r="P60" s="25"/>
      <c r="Q60" s="25"/>
      <c r="R60" s="25"/>
      <c r="S60" s="25"/>
    </row>
    <row r="61" spans="1:19" ht="15" hidden="1" customHeight="1" x14ac:dyDescent="0.25">
      <c r="A61" s="412" t="s">
        <v>92</v>
      </c>
      <c r="B61" s="413" t="s">
        <v>93</v>
      </c>
      <c r="C61" s="546" t="str">
        <f>IF(OR(C$31=0,C$45=0),"unbewertet",IF(C63&gt;0,IF(C62&gt;0,C63/C62,"niemals"),"kostenminimal"))</f>
        <v>unbewertet</v>
      </c>
      <c r="D61" s="547"/>
      <c r="E61" s="546" t="str">
        <f>IF(OR(E$31=0,E$45=0),"unbewertet",IF(E63&gt;0,IF(E62&gt;0,E63/E62,"niemals"),"kostenminimal"))</f>
        <v>unbewertet</v>
      </c>
      <c r="F61" s="547"/>
      <c r="G61" s="546" t="str">
        <f>IF(OR(G$31=0,G$45=0),"unbewertet",IF(G63&gt;0,IF(G62&gt;0,G63/G62,"niemals"),"kostenminimal"))</f>
        <v>unbewertet</v>
      </c>
      <c r="H61" s="547"/>
      <c r="I61" s="399"/>
      <c r="J61" s="399"/>
      <c r="K61" s="399"/>
      <c r="L61" s="399"/>
      <c r="M61" s="25"/>
      <c r="N61" s="25"/>
      <c r="O61" s="25"/>
      <c r="P61" s="25"/>
      <c r="Q61" s="25"/>
      <c r="R61" s="25"/>
      <c r="S61" s="25"/>
    </row>
    <row r="62" spans="1:19" ht="15" hidden="1" customHeight="1" x14ac:dyDescent="0.25">
      <c r="A62" s="412"/>
      <c r="B62" s="413" t="s">
        <v>101</v>
      </c>
      <c r="C62" s="518" t="str">
        <f>IF(D45&lt;&gt;0,IF(D45=MAX($D45,$F45,$H45),0,MAX($D45,$F45,$H45)-D45),"-")</f>
        <v>-</v>
      </c>
      <c r="D62" s="519"/>
      <c r="E62" s="518" t="str">
        <f>IF(F45&lt;&gt;0,IF(F45=MAX($D45,$F45,$H45),0,MAX($D45,$F45,$H45)-F45),"-")</f>
        <v>-</v>
      </c>
      <c r="F62" s="519"/>
      <c r="G62" s="518" t="str">
        <f>IF(H45&lt;&gt;0,IF(H45=MAX($D45,$F45,$H45),0,MAX($D45,$F45,$H45)-H45),"-")</f>
        <v>-</v>
      </c>
      <c r="H62" s="519"/>
      <c r="I62" s="399"/>
      <c r="J62" s="399"/>
      <c r="K62" s="399"/>
      <c r="L62" s="399"/>
      <c r="M62" s="25"/>
      <c r="N62" s="25"/>
      <c r="O62" s="25"/>
      <c r="P62" s="25"/>
      <c r="Q62" s="25"/>
      <c r="R62" s="25"/>
      <c r="S62" s="25"/>
    </row>
    <row r="63" spans="1:19" ht="15" hidden="1" customHeight="1" x14ac:dyDescent="0.25">
      <c r="A63" s="412"/>
      <c r="B63" s="413" t="s">
        <v>100</v>
      </c>
      <c r="C63" s="518" t="str">
        <f>IF(C33&lt;&gt;"-",IF(C33=MIN($C33:$G33),0,C33-MIN($C33:$G33)),"-")</f>
        <v>-</v>
      </c>
      <c r="D63" s="519"/>
      <c r="E63" s="518" t="str">
        <f>IF(E33&lt;&gt;"-",IF(E33=MIN($C33:$G33),0,E33-MIN($C33:$G33)),"-")</f>
        <v>-</v>
      </c>
      <c r="F63" s="519"/>
      <c r="G63" s="518" t="str">
        <f>IF(G33&lt;&gt;"-",IF(G33=MIN($C33:$G33),0,G33-MIN($C33:$G33)),"-")</f>
        <v>-</v>
      </c>
      <c r="H63" s="519"/>
      <c r="I63" s="399"/>
      <c r="J63" s="399"/>
      <c r="K63" s="399"/>
      <c r="L63" s="399"/>
      <c r="M63" s="25"/>
      <c r="N63" s="25"/>
      <c r="O63" s="25"/>
      <c r="P63" s="25"/>
      <c r="Q63" s="25"/>
      <c r="R63" s="25"/>
      <c r="S63" s="25"/>
    </row>
    <row r="64" spans="1:19" ht="15" customHeight="1" x14ac:dyDescent="0.25">
      <c r="A64" s="96" t="s">
        <v>92</v>
      </c>
      <c r="B64" s="48" t="s">
        <v>138</v>
      </c>
      <c r="C64" s="554" t="str">
        <f>IF(C59&lt;&gt;"-",IF(C59=MIN($C59:$G59),1,IF(C59=MAX($C59:$G59),MaxVarianten,2)),"unbewertet")</f>
        <v>unbewertet</v>
      </c>
      <c r="D64" s="555"/>
      <c r="E64" s="554" t="str">
        <f>IF(E59&lt;&gt;"-",IF(E59=MIN($C59:$G59),1,IF(E59=MAX($C59:$G59),MaxVarianten,2)),"unbewertet")</f>
        <v>unbewertet</v>
      </c>
      <c r="F64" s="555"/>
      <c r="G64" s="554" t="str">
        <f>IF(G59&lt;&gt;"-",IF(G59=MIN($C59:$G59),1,IF(G59=MAX($C59:$G59),MaxVarianten,2)),"unbewertet")</f>
        <v>unbewertet</v>
      </c>
      <c r="H64" s="555"/>
      <c r="I64" s="399"/>
      <c r="J64" s="399"/>
      <c r="K64" s="399"/>
      <c r="L64" s="399"/>
      <c r="M64" s="25"/>
      <c r="N64" s="25"/>
      <c r="O64" s="25"/>
      <c r="P64" s="25"/>
      <c r="Q64" s="25"/>
      <c r="R64" s="25"/>
      <c r="S64" s="25"/>
    </row>
    <row r="65" spans="1:19" ht="2.1" customHeight="1" x14ac:dyDescent="0.25">
      <c r="A65" s="90"/>
      <c r="B65" s="48"/>
      <c r="C65" s="63"/>
      <c r="D65" s="37"/>
      <c r="E65" s="63"/>
      <c r="F65" s="37"/>
      <c r="G65" s="64"/>
      <c r="H65" s="37"/>
      <c r="I65" s="399"/>
      <c r="J65" s="399"/>
      <c r="K65" s="399"/>
      <c r="L65" s="399"/>
      <c r="M65" s="25"/>
      <c r="N65" s="25"/>
      <c r="O65" s="25"/>
      <c r="P65" s="25"/>
      <c r="Q65" s="25"/>
      <c r="R65" s="25"/>
      <c r="S65" s="25"/>
    </row>
    <row r="66" spans="1:19" ht="20.100000000000001" customHeight="1" x14ac:dyDescent="0.25">
      <c r="A66" s="90">
        <v>6</v>
      </c>
      <c r="B66" s="534" t="s">
        <v>404</v>
      </c>
      <c r="C66" s="534"/>
      <c r="D66" s="534"/>
      <c r="E66" s="534"/>
      <c r="F66" s="534"/>
      <c r="G66" s="534"/>
      <c r="H66" s="535"/>
      <c r="I66" s="399"/>
      <c r="J66" s="399"/>
      <c r="K66" s="399"/>
      <c r="L66" s="399"/>
      <c r="M66" s="25"/>
      <c r="N66" s="25"/>
      <c r="O66" s="25"/>
      <c r="P66" s="25"/>
      <c r="Q66" s="25"/>
      <c r="R66" s="25"/>
      <c r="S66" s="25"/>
    </row>
    <row r="67" spans="1:19" ht="15" hidden="1" customHeight="1" x14ac:dyDescent="0.25">
      <c r="A67" s="93" t="s">
        <v>210</v>
      </c>
      <c r="B67" s="38" t="s">
        <v>135</v>
      </c>
      <c r="C67" s="540" t="str">
        <f>IF(C33&lt;&gt;"-",(Eingabe!J65*Eingabe!J67+Eingabe!J69*Eingabe!J71+Eingabe!J73*Eingabe!J75-Eingabe!J73*Eingabe!J78)/1000,"-")</f>
        <v>-</v>
      </c>
      <c r="D67" s="541"/>
      <c r="E67" s="540" t="str">
        <f>IF(E33&lt;&gt;"-",(Eingabe!N65*Eingabe!N67+Eingabe!N69*Eingabe!N71+Eingabe!N73*Eingabe!N75-Eingabe!N73*Eingabe!N78)/1000,"-")</f>
        <v>-</v>
      </c>
      <c r="F67" s="541"/>
      <c r="G67" s="540" t="str">
        <f>IF(G33&lt;&gt;"-",(Eingabe!R65*Eingabe!R67+Eingabe!R69*Eingabe!R71+Eingabe!R73*Eingabe!R75-Eingabe!R73*Eingabe!R78)/1000,"-")</f>
        <v>-</v>
      </c>
      <c r="H67" s="541"/>
      <c r="I67" s="399"/>
      <c r="J67" s="399"/>
      <c r="K67" s="399"/>
      <c r="L67" s="399"/>
      <c r="M67" s="25"/>
      <c r="N67" s="25"/>
      <c r="O67" s="25"/>
      <c r="P67" s="25"/>
      <c r="Q67" s="25"/>
      <c r="R67" s="25"/>
      <c r="S67" s="25"/>
    </row>
    <row r="68" spans="1:19" ht="15" customHeight="1" x14ac:dyDescent="0.25">
      <c r="A68" s="93" t="s">
        <v>136</v>
      </c>
      <c r="B68" s="38" t="s">
        <v>405</v>
      </c>
      <c r="C68" s="512" t="str">
        <f>IF(C67&lt;&gt;"0",C67,"-")</f>
        <v>-</v>
      </c>
      <c r="D68" s="513"/>
      <c r="E68" s="512" t="str">
        <f>IF(E67&lt;&gt;"0",E67,"-")</f>
        <v>-</v>
      </c>
      <c r="F68" s="513"/>
      <c r="G68" s="512" t="str">
        <f>IF(G67&lt;&gt;"0",G67,"-")</f>
        <v>-</v>
      </c>
      <c r="H68" s="513"/>
      <c r="I68" s="399"/>
      <c r="J68" s="399"/>
      <c r="K68" s="399"/>
      <c r="L68" s="399"/>
      <c r="M68" s="25"/>
      <c r="N68" s="25"/>
      <c r="O68" s="25"/>
      <c r="P68" s="25"/>
      <c r="Q68" s="25"/>
      <c r="R68" s="25"/>
      <c r="S68" s="25"/>
    </row>
    <row r="69" spans="1:19" x14ac:dyDescent="0.25">
      <c r="A69" s="94" t="s">
        <v>144</v>
      </c>
      <c r="B69" s="47" t="str">
        <f>"Emissionen [t/" &amp;Zeitraum&amp; "a]"</f>
        <v>Emissionen [t/30a]</v>
      </c>
      <c r="C69" s="514" t="str">
        <f>IF(C68&lt;&gt;"-",C68*Zeitraum,"-")</f>
        <v>-</v>
      </c>
      <c r="D69" s="515"/>
      <c r="E69" s="514" t="str">
        <f>IF(E68&lt;&gt;"-",E68*Zeitraum,"-")</f>
        <v>-</v>
      </c>
      <c r="F69" s="515"/>
      <c r="G69" s="514" t="str">
        <f>IF(G68&lt;&gt;"-",G68*Zeitraum,"-")</f>
        <v>-</v>
      </c>
      <c r="H69" s="515"/>
      <c r="I69" s="399"/>
      <c r="J69" s="399"/>
      <c r="K69" s="399"/>
      <c r="L69" s="399"/>
      <c r="M69" s="25"/>
      <c r="N69" s="25"/>
      <c r="O69" s="25"/>
      <c r="P69" s="25"/>
      <c r="Q69" s="25"/>
      <c r="R69" s="25"/>
      <c r="S69" s="25"/>
    </row>
    <row r="70" spans="1:19" ht="15" customHeight="1" x14ac:dyDescent="0.25">
      <c r="A70" s="97" t="s">
        <v>145</v>
      </c>
      <c r="B70" s="75" t="str">
        <f>"Minderung " &amp;Zeitraum&amp; " Jahre"</f>
        <v>Minderung 30 Jahre</v>
      </c>
      <c r="C70" s="542" t="str">
        <f>IF(C69&lt;&gt;"-",IF(C69=MAX($C69:$G69),0,MAX($C69:$G69)-C69),"-")</f>
        <v>-</v>
      </c>
      <c r="D70" s="543"/>
      <c r="E70" s="542" t="str">
        <f>IF(E69&lt;&gt;"-",IF(E69=MAX($C69:$G69),0,MAX($C69:$G69)-E69),"-")</f>
        <v>-</v>
      </c>
      <c r="F70" s="543"/>
      <c r="G70" s="542" t="str">
        <f>IF(G69&lt;&gt;"-",IF(G69=MAX($C69:$G69),0,MAX($C69:$G69)-G69),"-")</f>
        <v>-</v>
      </c>
      <c r="H70" s="543"/>
      <c r="I70" s="399"/>
      <c r="J70" s="399"/>
      <c r="K70" s="399"/>
      <c r="L70" s="399"/>
      <c r="M70" s="25"/>
      <c r="N70" s="25"/>
      <c r="O70" s="25"/>
      <c r="P70" s="25"/>
      <c r="Q70" s="25"/>
      <c r="R70" s="25"/>
      <c r="S70" s="25"/>
    </row>
    <row r="71" spans="1:19" ht="2.1" customHeight="1" x14ac:dyDescent="0.25">
      <c r="A71" s="96"/>
      <c r="B71" s="48"/>
      <c r="C71" s="76"/>
      <c r="D71" s="76"/>
      <c r="E71" s="76"/>
      <c r="F71" s="76"/>
      <c r="G71" s="76"/>
      <c r="H71" s="77"/>
      <c r="I71" s="399"/>
      <c r="J71" s="399"/>
      <c r="K71" s="399"/>
      <c r="L71" s="399"/>
      <c r="M71" s="25"/>
      <c r="N71" s="25"/>
      <c r="O71" s="25"/>
      <c r="P71" s="25"/>
      <c r="Q71" s="25"/>
      <c r="R71" s="25"/>
      <c r="S71" s="25"/>
    </row>
    <row r="72" spans="1:19" ht="20.100000000000001" customHeight="1" x14ac:dyDescent="0.25">
      <c r="A72" s="95">
        <v>7</v>
      </c>
      <c r="B72" s="538" t="s">
        <v>406</v>
      </c>
      <c r="C72" s="538"/>
      <c r="D72" s="538"/>
      <c r="E72" s="538"/>
      <c r="F72" s="538"/>
      <c r="G72" s="538"/>
      <c r="H72" s="539"/>
      <c r="I72" s="399"/>
      <c r="J72" s="399"/>
      <c r="K72" s="399"/>
      <c r="L72" s="399"/>
      <c r="M72" s="25"/>
      <c r="N72" s="25"/>
      <c r="O72" s="25"/>
      <c r="P72" s="25"/>
      <c r="Q72" s="25"/>
      <c r="R72" s="25"/>
      <c r="S72" s="25"/>
    </row>
    <row r="73" spans="1:19" ht="15" hidden="1" customHeight="1" x14ac:dyDescent="0.25">
      <c r="A73" s="95"/>
      <c r="B73" s="51" t="s">
        <v>139</v>
      </c>
      <c r="C73" s="524" t="str">
        <f>IF(C59&lt;&gt;"-",IF(C59=MIN($C59:$G59),0,C59-MIN($C59:$G59)),"-")</f>
        <v>-</v>
      </c>
      <c r="D73" s="525"/>
      <c r="E73" s="524" t="str">
        <f>IF(E59&lt;&gt;"-",IF(E59=MIN($C59:$G59),0,E59-MIN($C59:$G59)),"-")</f>
        <v>-</v>
      </c>
      <c r="F73" s="525"/>
      <c r="G73" s="524" t="str">
        <f>IF(G59&lt;&gt;"-",IF(G59=MIN($C59:$G59),0,G59-MIN($C59:$G59)),"-")</f>
        <v>-</v>
      </c>
      <c r="H73" s="525"/>
      <c r="I73" s="399"/>
      <c r="J73" s="399"/>
      <c r="K73" s="399"/>
      <c r="L73" s="399"/>
      <c r="M73" s="25"/>
      <c r="N73" s="25"/>
      <c r="O73" s="25"/>
      <c r="P73" s="25"/>
      <c r="Q73" s="25"/>
      <c r="R73" s="25"/>
      <c r="S73" s="25"/>
    </row>
    <row r="74" spans="1:19" ht="15" hidden="1" customHeight="1" x14ac:dyDescent="0.25">
      <c r="A74" s="95"/>
      <c r="B74" s="51" t="s">
        <v>141</v>
      </c>
      <c r="C74" s="524">
        <f>IF(C70=0,C73,-1)</f>
        <v>-1</v>
      </c>
      <c r="D74" s="525"/>
      <c r="E74" s="524">
        <f>IF(E70=0,E73,-1)</f>
        <v>-1</v>
      </c>
      <c r="F74" s="525"/>
      <c r="G74" s="524">
        <f>IF(G70=0,G73,-1)</f>
        <v>-1</v>
      </c>
      <c r="H74" s="525"/>
      <c r="I74" s="399"/>
      <c r="J74" s="399"/>
      <c r="K74" s="399"/>
      <c r="L74" s="399"/>
      <c r="M74" s="25"/>
      <c r="N74" s="25"/>
      <c r="O74" s="25"/>
      <c r="P74" s="25"/>
      <c r="Q74" s="25"/>
      <c r="R74" s="25"/>
      <c r="S74" s="25"/>
    </row>
    <row r="75" spans="1:19" ht="15" hidden="1" customHeight="1" x14ac:dyDescent="0.25">
      <c r="A75" s="95"/>
      <c r="B75" s="51" t="s">
        <v>142</v>
      </c>
      <c r="C75" s="524">
        <f>MAX($C74:$H74)</f>
        <v>-1</v>
      </c>
      <c r="D75" s="525"/>
      <c r="E75" s="524">
        <f>MAX($C74:$H74)</f>
        <v>-1</v>
      </c>
      <c r="F75" s="525"/>
      <c r="G75" s="524">
        <f>MAX($C74:$H74)</f>
        <v>-1</v>
      </c>
      <c r="H75" s="525"/>
      <c r="I75" s="399"/>
      <c r="J75" s="399"/>
      <c r="K75" s="399"/>
      <c r="L75" s="399"/>
      <c r="M75" s="25"/>
      <c r="N75" s="25"/>
      <c r="O75" s="25"/>
      <c r="P75" s="25"/>
      <c r="Q75" s="25"/>
      <c r="R75" s="25"/>
      <c r="S75" s="25"/>
    </row>
    <row r="76" spans="1:19" ht="15" customHeight="1" x14ac:dyDescent="0.25">
      <c r="A76" s="96" t="s">
        <v>208</v>
      </c>
      <c r="B76" s="74" t="s">
        <v>164</v>
      </c>
      <c r="C76" s="528" t="str">
        <f>IF(C$70&lt;&gt;"-",IF(C$70=0,"keine CO2-Vermeidung",(C73-C75)/C$70),"-")</f>
        <v>-</v>
      </c>
      <c r="D76" s="529"/>
      <c r="E76" s="528" t="str">
        <f>IF(E70&lt;&gt;"-",IF(E$70=0,"keine CO2-Vermeidung",(E73-E75)/E$70),"-")</f>
        <v>-</v>
      </c>
      <c r="F76" s="529"/>
      <c r="G76" s="528" t="str">
        <f>IF(G70&lt;&gt;"-",IF(G$70=0,"keine CO2-Vermeidung",(G73-G75)/G$70),"-")</f>
        <v>-</v>
      </c>
      <c r="H76" s="529"/>
      <c r="I76" s="399"/>
      <c r="J76" s="399"/>
      <c r="K76" s="399"/>
      <c r="L76" s="399"/>
      <c r="M76" s="25"/>
      <c r="N76" s="25"/>
      <c r="O76" s="25"/>
      <c r="P76" s="25"/>
      <c r="Q76" s="25"/>
      <c r="R76" s="25"/>
      <c r="S76" s="25"/>
    </row>
    <row r="77" spans="1:19" ht="15" hidden="1" customHeight="1" x14ac:dyDescent="0.25">
      <c r="A77" s="96"/>
      <c r="B77" s="74" t="s">
        <v>100</v>
      </c>
      <c r="C77" s="526" t="str">
        <f>C63</f>
        <v>-</v>
      </c>
      <c r="D77" s="527"/>
      <c r="E77" s="536" t="str">
        <f>E63</f>
        <v>-</v>
      </c>
      <c r="F77" s="537"/>
      <c r="G77" s="536" t="str">
        <f>G63</f>
        <v>-</v>
      </c>
      <c r="H77" s="537"/>
      <c r="I77" s="399"/>
      <c r="J77" s="399"/>
      <c r="K77" s="403"/>
      <c r="L77" s="399"/>
      <c r="M77" s="25"/>
      <c r="N77" s="25"/>
      <c r="O77" s="25"/>
      <c r="P77" s="25"/>
      <c r="Q77" s="25"/>
      <c r="R77" s="25"/>
      <c r="S77" s="25"/>
    </row>
    <row r="78" spans="1:19" ht="15" hidden="1" customHeight="1" x14ac:dyDescent="0.25">
      <c r="A78" s="96"/>
      <c r="B78" s="74" t="s">
        <v>140</v>
      </c>
      <c r="C78" s="526">
        <f>IF(C70=0,C77,-1)</f>
        <v>-1</v>
      </c>
      <c r="D78" s="527"/>
      <c r="E78" s="536">
        <f>IF(E70=0,E77,-1)</f>
        <v>-1</v>
      </c>
      <c r="F78" s="537"/>
      <c r="G78" s="536">
        <f>IF(G70=0,G77,-1)</f>
        <v>-1</v>
      </c>
      <c r="H78" s="537"/>
      <c r="I78" s="399"/>
      <c r="J78" s="399"/>
      <c r="K78" s="399"/>
      <c r="L78" s="399"/>
      <c r="M78" s="25"/>
      <c r="N78" s="25"/>
      <c r="O78" s="25"/>
      <c r="P78" s="25"/>
      <c r="Q78" s="25"/>
      <c r="R78" s="25"/>
      <c r="S78" s="25"/>
    </row>
    <row r="79" spans="1:19" ht="15" hidden="1" customHeight="1" x14ac:dyDescent="0.25">
      <c r="A79" s="96"/>
      <c r="B79" s="74" t="s">
        <v>143</v>
      </c>
      <c r="C79" s="526">
        <f>MAX($C78:$H78)</f>
        <v>-1</v>
      </c>
      <c r="D79" s="527"/>
      <c r="E79" s="536">
        <f>MAX($C78:$H78)</f>
        <v>-1</v>
      </c>
      <c r="F79" s="537"/>
      <c r="G79" s="536">
        <f>MAX($C78:$H78)</f>
        <v>-1</v>
      </c>
      <c r="H79" s="537"/>
      <c r="I79" s="399"/>
      <c r="J79" s="399"/>
      <c r="K79" s="399"/>
      <c r="L79" s="399"/>
      <c r="M79" s="25"/>
      <c r="N79" s="25"/>
      <c r="O79" s="25"/>
      <c r="P79" s="25"/>
      <c r="Q79" s="25"/>
      <c r="R79" s="25"/>
      <c r="S79" s="25"/>
    </row>
    <row r="80" spans="1:19" ht="15" customHeight="1" x14ac:dyDescent="0.25">
      <c r="A80" s="96" t="s">
        <v>378</v>
      </c>
      <c r="B80" s="74" t="s">
        <v>165</v>
      </c>
      <c r="C80" s="528" t="str">
        <f>IF(C$70&lt;&gt;"-",IF(C$70=0,"keine CO2-Vermeidung",(C77-C79)/C$70),"-")</f>
        <v>-</v>
      </c>
      <c r="D80" s="529"/>
      <c r="E80" s="528" t="str">
        <f>IF(E$70&lt;&gt;"-",IF(E$70=0,"keine CO2-Vermeidung",(E77-E79)/E$70),"-")</f>
        <v>-</v>
      </c>
      <c r="F80" s="529"/>
      <c r="G80" s="528" t="str">
        <f>IF(G$70&lt;&gt;"-",IF(G$70=0,"keine CO2-Vermeidung",(G77-G79)/G$70),"-")</f>
        <v>-</v>
      </c>
      <c r="H80" s="529"/>
      <c r="I80" s="399"/>
      <c r="J80" s="399"/>
      <c r="K80" s="399"/>
      <c r="L80" s="399"/>
      <c r="M80" s="25"/>
      <c r="N80" s="25"/>
      <c r="O80" s="25"/>
      <c r="P80" s="25"/>
      <c r="Q80" s="25"/>
      <c r="R80" s="25"/>
      <c r="S80" s="25"/>
    </row>
    <row r="81" spans="1:21" ht="2.1" customHeight="1" x14ac:dyDescent="0.25">
      <c r="A81" s="96"/>
      <c r="B81" s="48"/>
      <c r="C81" s="76"/>
      <c r="D81" s="76"/>
      <c r="E81" s="76"/>
      <c r="F81" s="76"/>
      <c r="G81" s="76"/>
      <c r="H81" s="77"/>
      <c r="I81" s="399"/>
      <c r="J81" s="399"/>
      <c r="K81" s="399"/>
      <c r="L81" s="399"/>
      <c r="M81" s="25"/>
      <c r="N81" s="25"/>
      <c r="O81" s="25"/>
      <c r="P81" s="25"/>
      <c r="Q81" s="25"/>
      <c r="R81" s="25"/>
      <c r="S81" s="25"/>
    </row>
    <row r="82" spans="1:21" ht="20.100000000000001" customHeight="1" x14ac:dyDescent="0.25">
      <c r="A82" s="95">
        <v>8</v>
      </c>
      <c r="B82" s="538" t="s">
        <v>160</v>
      </c>
      <c r="C82" s="538"/>
      <c r="D82" s="538"/>
      <c r="E82" s="538"/>
      <c r="F82" s="538"/>
      <c r="G82" s="538"/>
      <c r="H82" s="539"/>
      <c r="I82" s="399"/>
      <c r="J82" s="399"/>
      <c r="K82" s="399"/>
      <c r="L82" s="399"/>
      <c r="M82" s="25"/>
      <c r="N82" s="25"/>
      <c r="O82" s="25"/>
      <c r="P82" s="25"/>
      <c r="Q82" s="25"/>
      <c r="R82" s="25"/>
      <c r="S82" s="25"/>
    </row>
    <row r="83" spans="1:21" ht="15" hidden="1" customHeight="1" x14ac:dyDescent="0.25">
      <c r="A83" s="95"/>
      <c r="B83" s="51" t="s">
        <v>139</v>
      </c>
      <c r="C83" s="524" t="e">
        <f>IF(C70=MIN($C70,$E70,$G70),0,C70-MIN($C70,$E70,$G70))</f>
        <v>#VALUE!</v>
      </c>
      <c r="D83" s="525"/>
      <c r="E83" s="524" t="e">
        <f>IF(E70=MIN($C70,$E70,$G70),0,E70-MIN($C70,$E70,$G70))</f>
        <v>#VALUE!</v>
      </c>
      <c r="F83" s="525"/>
      <c r="G83" s="524" t="e">
        <f>IF(G70=MIN($C70,$E70,$G70),0,G70-MIN($C70,$E70,$G70))</f>
        <v>#VALUE!</v>
      </c>
      <c r="H83" s="525"/>
      <c r="I83" s="399"/>
      <c r="J83" s="399"/>
      <c r="K83" s="399"/>
      <c r="L83" s="399"/>
      <c r="M83" s="25"/>
      <c r="N83" s="25"/>
      <c r="O83" s="25"/>
      <c r="P83" s="25"/>
      <c r="Q83" s="25"/>
      <c r="R83" s="25"/>
      <c r="S83" s="25"/>
    </row>
    <row r="84" spans="1:21" ht="15" hidden="1" customHeight="1" x14ac:dyDescent="0.25">
      <c r="A84" s="95"/>
      <c r="B84" s="51" t="s">
        <v>141</v>
      </c>
      <c r="C84" s="524">
        <f>IF(C80=0,C83,-1)</f>
        <v>-1</v>
      </c>
      <c r="D84" s="525"/>
      <c r="E84" s="524">
        <f>IF(E80=0,E83,-1)</f>
        <v>-1</v>
      </c>
      <c r="F84" s="525"/>
      <c r="G84" s="524">
        <f>IF(G80=0,G83,-1)</f>
        <v>-1</v>
      </c>
      <c r="H84" s="525"/>
      <c r="I84" s="399"/>
      <c r="J84" s="399"/>
      <c r="K84" s="399"/>
      <c r="L84" s="399"/>
      <c r="M84" s="25"/>
      <c r="N84" s="25"/>
      <c r="O84" s="25"/>
      <c r="P84" s="25"/>
      <c r="Q84" s="25"/>
      <c r="R84" s="25"/>
      <c r="S84" s="25"/>
    </row>
    <row r="85" spans="1:21" ht="15" hidden="1" customHeight="1" x14ac:dyDescent="0.25">
      <c r="A85" s="95"/>
      <c r="B85" s="51" t="s">
        <v>142</v>
      </c>
      <c r="C85" s="524">
        <f>MAX($C84:$H84)</f>
        <v>-1</v>
      </c>
      <c r="D85" s="525"/>
      <c r="E85" s="524">
        <f>MAX($C84:$H84)</f>
        <v>-1</v>
      </c>
      <c r="F85" s="525"/>
      <c r="G85" s="524">
        <f>MAX($C84:$H84)</f>
        <v>-1</v>
      </c>
      <c r="H85" s="525"/>
      <c r="I85" s="399"/>
      <c r="J85" s="399"/>
      <c r="K85" s="399"/>
      <c r="L85" s="399"/>
      <c r="M85" s="25"/>
      <c r="N85" s="25"/>
      <c r="O85" s="25"/>
      <c r="P85" s="25"/>
      <c r="Q85" s="25"/>
      <c r="R85" s="25"/>
      <c r="S85" s="25"/>
    </row>
    <row r="86" spans="1:21" ht="15" customHeight="1" x14ac:dyDescent="0.25">
      <c r="A86" s="90" t="s">
        <v>152</v>
      </c>
      <c r="B86" s="74" t="s">
        <v>168</v>
      </c>
      <c r="C86" s="520" t="str">
        <f>IF(NGF&gt;0,1000*Eingabe!J54/Eingabe!$K$39,"-")</f>
        <v>-</v>
      </c>
      <c r="D86" s="521"/>
      <c r="E86" s="520" t="str">
        <f>IF(NGF&gt;0,1000*Eingabe!N54/Eingabe!$K$39,"-")</f>
        <v>-</v>
      </c>
      <c r="F86" s="521"/>
      <c r="G86" s="520" t="str">
        <f>IF(NGF&gt;0,1000*Eingabe!R54/Eingabe!$K$39,"-")</f>
        <v>-</v>
      </c>
      <c r="H86" s="521"/>
      <c r="I86" s="399"/>
      <c r="J86" s="399"/>
      <c r="K86" s="399"/>
      <c r="L86" s="399"/>
      <c r="M86" s="25"/>
      <c r="N86" s="25"/>
      <c r="O86" s="25"/>
      <c r="P86" s="25"/>
      <c r="Q86" s="25"/>
      <c r="R86" s="25"/>
      <c r="S86" s="25"/>
    </row>
    <row r="87" spans="1:21" ht="15" customHeight="1" x14ac:dyDescent="0.25">
      <c r="A87" s="90" t="s">
        <v>153</v>
      </c>
      <c r="B87" s="74" t="s">
        <v>154</v>
      </c>
      <c r="C87" s="520" t="str">
        <f>IF(NGF&gt;0,Eingabe!J75/Eingabe!$K$39*1000,"-")</f>
        <v>-</v>
      </c>
      <c r="D87" s="521"/>
      <c r="E87" s="520" t="str">
        <f>IF(NGF&gt;0,Eingabe!N75/Eingabe!$K$39*1000,"-")</f>
        <v>-</v>
      </c>
      <c r="F87" s="521"/>
      <c r="G87" s="520" t="str">
        <f>IF(NGF&gt;0,Eingabe!R75/Eingabe!$K$39*1000,"-")</f>
        <v>-</v>
      </c>
      <c r="H87" s="521"/>
      <c r="I87" s="399"/>
      <c r="J87" s="399"/>
      <c r="K87" s="399"/>
      <c r="L87" s="399"/>
      <c r="M87" s="25"/>
      <c r="N87" s="25"/>
      <c r="O87" s="25"/>
      <c r="P87" s="25"/>
      <c r="Q87" s="25"/>
      <c r="R87" s="25"/>
      <c r="S87" s="25"/>
    </row>
    <row r="88" spans="1:21" ht="15" customHeight="1" thickBot="1" x14ac:dyDescent="0.3">
      <c r="A88" s="98" t="s">
        <v>155</v>
      </c>
      <c r="B88" s="52" t="s">
        <v>166</v>
      </c>
      <c r="C88" s="522" t="str">
        <f>IF(NGF&gt;0,C87+C86,"-")</f>
        <v>-</v>
      </c>
      <c r="D88" s="523"/>
      <c r="E88" s="522" t="str">
        <f>IF(NGF&gt;0,E87+E86,"-")</f>
        <v>-</v>
      </c>
      <c r="F88" s="523"/>
      <c r="G88" s="522" t="str">
        <f>IF(NGF&gt;0,G87+G86,"-")</f>
        <v>-</v>
      </c>
      <c r="H88" s="523"/>
      <c r="I88" s="399"/>
      <c r="J88" s="399"/>
      <c r="K88" s="399"/>
      <c r="L88" s="399"/>
      <c r="M88" s="25"/>
      <c r="N88" s="25"/>
      <c r="O88" s="25"/>
      <c r="P88" s="25"/>
      <c r="Q88" s="25"/>
      <c r="R88" s="25"/>
      <c r="S88" s="25"/>
    </row>
    <row r="89" spans="1:21" ht="15" hidden="1" customHeight="1" thickBot="1" x14ac:dyDescent="0.3">
      <c r="A89" s="187"/>
      <c r="B89" s="188"/>
      <c r="C89" s="189"/>
      <c r="D89" s="189"/>
      <c r="E89" s="189"/>
      <c r="F89" s="189"/>
      <c r="G89" s="189"/>
      <c r="H89" s="189"/>
      <c r="I89" s="399"/>
      <c r="J89" s="399"/>
      <c r="K89" s="399"/>
      <c r="L89" s="399"/>
      <c r="M89" s="25"/>
      <c r="N89" s="25"/>
      <c r="O89" s="25"/>
      <c r="P89" s="25"/>
      <c r="Q89" s="25"/>
      <c r="R89" s="25"/>
      <c r="S89" s="25"/>
    </row>
    <row r="90" spans="1:21" ht="20.100000000000001" hidden="1" customHeight="1" x14ac:dyDescent="0.25">
      <c r="A90" s="148" t="s">
        <v>219</v>
      </c>
      <c r="B90" s="516" t="s">
        <v>226</v>
      </c>
      <c r="C90" s="516"/>
      <c r="D90" s="516"/>
      <c r="E90" s="516"/>
      <c r="F90" s="516"/>
      <c r="G90" s="516"/>
      <c r="H90" s="517"/>
      <c r="I90" s="399"/>
      <c r="J90" s="399"/>
      <c r="K90" s="399"/>
      <c r="L90" s="399"/>
      <c r="M90" s="25"/>
      <c r="N90" s="25"/>
      <c r="O90" s="25"/>
      <c r="P90" s="25"/>
      <c r="Q90" s="25"/>
      <c r="R90" s="25"/>
      <c r="S90" s="25"/>
    </row>
    <row r="91" spans="1:21" ht="15" hidden="1" customHeight="1" x14ac:dyDescent="0.25">
      <c r="A91" s="90" t="s">
        <v>221</v>
      </c>
      <c r="B91" s="391" t="s">
        <v>220</v>
      </c>
      <c r="C91" s="512" t="str">
        <f>(IF(C33&lt;&gt;"-",IF(C90&lt;&gt;"0",C67-Eingabe!J73*(Eingabe!J75-Eingabe!J78)/1000,"-"),"-"))</f>
        <v>-</v>
      </c>
      <c r="D91" s="513"/>
      <c r="E91" s="512" t="str">
        <f>(IF(E33&lt;&gt;"-",IF(E90&lt;&gt;"0",E67-Eingabe!N73*(Eingabe!N75-Eingabe!N78)/1000,"-"),"-"))</f>
        <v>-</v>
      </c>
      <c r="F91" s="513"/>
      <c r="G91" s="512" t="str">
        <f>(IF(G33&lt;&gt;"-",IF(G90&lt;&gt;"0",G67-Eingabe!R73*(Eingabe!R75-Eingabe!R78)/1000,"-"),"-"))</f>
        <v>-</v>
      </c>
      <c r="H91" s="513"/>
      <c r="I91" s="399"/>
      <c r="J91" s="399"/>
      <c r="K91" s="399"/>
      <c r="L91" s="399"/>
      <c r="M91" s="25"/>
      <c r="N91" s="25"/>
      <c r="O91" s="25"/>
      <c r="P91" s="25"/>
      <c r="Q91" s="25"/>
      <c r="R91" s="25"/>
      <c r="S91" s="25"/>
    </row>
    <row r="92" spans="1:21" ht="15" hidden="1" customHeight="1" x14ac:dyDescent="0.25">
      <c r="A92" s="90" t="s">
        <v>222</v>
      </c>
      <c r="B92" s="391" t="str">
        <f>"Emissionen [t/" &amp;Zeitraum&amp; "a]"</f>
        <v>Emissionen [t/30a]</v>
      </c>
      <c r="C92" s="514" t="str">
        <f>IF(C91&lt;&gt;"-",C91*Zeitraum,"-")</f>
        <v>-</v>
      </c>
      <c r="D92" s="515"/>
      <c r="E92" s="514" t="str">
        <f>IF(E91&lt;&gt;"-",E91*Zeitraum,"-")</f>
        <v>-</v>
      </c>
      <c r="F92" s="515"/>
      <c r="G92" s="514" t="str">
        <f>IF(G91&lt;&gt;"-",G91*Zeitraum,"-")</f>
        <v>-</v>
      </c>
      <c r="H92" s="515"/>
      <c r="I92" s="399"/>
      <c r="J92" s="399"/>
      <c r="K92" s="399"/>
      <c r="L92" s="399"/>
      <c r="M92" s="25"/>
      <c r="N92" s="25"/>
      <c r="O92" s="25"/>
      <c r="P92" s="25"/>
      <c r="Q92" s="25"/>
      <c r="R92" s="25"/>
      <c r="S92" s="25"/>
    </row>
    <row r="93" spans="1:21" ht="15" hidden="1" customHeight="1" thickBot="1" x14ac:dyDescent="0.3">
      <c r="A93" s="98" t="s">
        <v>223</v>
      </c>
      <c r="B93" s="52" t="str">
        <f>"Minderung " &amp;Zeitraum&amp; " Jahre"</f>
        <v>Minderung 30 Jahre</v>
      </c>
      <c r="C93" s="510" t="str">
        <f>IF(C92&lt;&gt;"-",IF(C92=MAX($C92:$G92),0,MAX($C92:$G92)-C92),"-")</f>
        <v>-</v>
      </c>
      <c r="D93" s="511"/>
      <c r="E93" s="510" t="str">
        <f>IF(E92&lt;&gt;"-",IF(E92=MAX($C92:$G92),0,MAX($C92:$G92)-E92),"-")</f>
        <v>-</v>
      </c>
      <c r="F93" s="511"/>
      <c r="G93" s="510" t="str">
        <f>IF(G92&lt;&gt;"-",IF(G92=MAX($C92:$G92),0,MAX($C92:$G92)-G92),"-")</f>
        <v>-</v>
      </c>
      <c r="H93" s="511"/>
      <c r="I93" s="399"/>
      <c r="J93" s="399"/>
      <c r="K93" s="399"/>
      <c r="L93" s="399"/>
      <c r="M93" s="25"/>
      <c r="N93" s="25"/>
      <c r="O93" s="25"/>
      <c r="P93" s="25"/>
      <c r="Q93" s="25"/>
      <c r="R93" s="25"/>
      <c r="S93" s="25"/>
      <c r="T93" s="25"/>
      <c r="U93" s="25"/>
    </row>
    <row r="94" spans="1:21" ht="15" customHeight="1" x14ac:dyDescent="0.25">
      <c r="A94" s="176"/>
      <c r="B94" s="152"/>
      <c r="C94" s="180"/>
      <c r="D94" s="180"/>
      <c r="E94" s="180"/>
      <c r="F94" s="180"/>
      <c r="G94" s="180"/>
      <c r="H94" s="180"/>
      <c r="I94" s="402"/>
      <c r="J94" s="402"/>
      <c r="K94" s="402"/>
      <c r="L94" s="402"/>
      <c r="M94" s="122"/>
      <c r="N94" s="122"/>
      <c r="O94" s="122"/>
      <c r="P94" s="122"/>
      <c r="Q94" s="122"/>
      <c r="R94" s="122"/>
      <c r="S94" s="122"/>
      <c r="T94" s="122"/>
      <c r="U94" s="122"/>
    </row>
    <row r="95" spans="1:21" s="181" customFormat="1" ht="12" x14ac:dyDescent="0.2">
      <c r="A95" s="182"/>
      <c r="B95" s="183"/>
      <c r="C95" s="184"/>
      <c r="D95" s="183"/>
      <c r="E95" s="183"/>
      <c r="F95" s="183"/>
      <c r="G95" s="183"/>
      <c r="H95" s="185"/>
      <c r="I95" s="404"/>
      <c r="J95" s="404"/>
      <c r="K95" s="405"/>
      <c r="L95" s="404"/>
      <c r="M95" s="186"/>
      <c r="N95" s="186"/>
      <c r="O95" s="186"/>
      <c r="P95" s="186"/>
      <c r="Q95" s="186"/>
      <c r="R95" s="186"/>
      <c r="S95" s="186"/>
      <c r="T95" s="186"/>
      <c r="U95" s="186"/>
    </row>
    <row r="96" spans="1:21" s="181" customFormat="1" ht="12" x14ac:dyDescent="0.2">
      <c r="A96" s="182"/>
      <c r="B96" s="186"/>
      <c r="C96" s="186"/>
      <c r="D96" s="186"/>
      <c r="E96" s="186"/>
      <c r="F96" s="186"/>
      <c r="G96" s="186"/>
      <c r="H96" s="186"/>
      <c r="I96" s="406"/>
      <c r="J96" s="406"/>
      <c r="K96" s="406"/>
      <c r="L96" s="406"/>
      <c r="M96" s="186"/>
      <c r="N96" s="186"/>
      <c r="O96" s="186"/>
      <c r="P96" s="186"/>
      <c r="Q96" s="186"/>
      <c r="R96" s="186"/>
      <c r="S96" s="186"/>
      <c r="T96" s="186"/>
      <c r="U96" s="186"/>
    </row>
    <row r="97" spans="1:12" ht="8.4499999999999993" customHeight="1" x14ac:dyDescent="0.25">
      <c r="A97" s="124"/>
      <c r="I97" s="407"/>
      <c r="J97" s="407"/>
      <c r="K97" s="407"/>
      <c r="L97" s="407"/>
    </row>
    <row r="98" spans="1:12" x14ac:dyDescent="0.25">
      <c r="A98" s="124"/>
      <c r="B98" s="6"/>
      <c r="C98" s="4"/>
      <c r="D98" s="3"/>
      <c r="E98" s="3"/>
      <c r="F98" s="3"/>
      <c r="H98" s="5"/>
      <c r="I98" s="408"/>
      <c r="J98" s="407"/>
      <c r="K98" s="409"/>
      <c r="L98" s="408"/>
    </row>
    <row r="99" spans="1:12" x14ac:dyDescent="0.25">
      <c r="A99" s="124"/>
      <c r="I99" s="407"/>
      <c r="J99" s="407"/>
      <c r="K99" s="407"/>
      <c r="L99" s="407"/>
    </row>
    <row r="100" spans="1:12" x14ac:dyDescent="0.25">
      <c r="A100" s="124"/>
      <c r="I100" s="407"/>
      <c r="J100" s="407"/>
      <c r="K100" s="407"/>
      <c r="L100" s="407"/>
    </row>
    <row r="101" spans="1:12" x14ac:dyDescent="0.25">
      <c r="A101" s="124"/>
      <c r="I101" s="407"/>
      <c r="J101" s="407"/>
      <c r="K101" s="407"/>
      <c r="L101" s="407"/>
    </row>
    <row r="102" spans="1:12" x14ac:dyDescent="0.25">
      <c r="A102" s="124"/>
      <c r="G102" s="3"/>
    </row>
    <row r="103" spans="1:12" x14ac:dyDescent="0.25">
      <c r="A103" s="124"/>
      <c r="J103" s="3"/>
      <c r="K103" s="4"/>
      <c r="L103" s="3"/>
    </row>
    <row r="104" spans="1:12" x14ac:dyDescent="0.25">
      <c r="A104" s="124"/>
    </row>
    <row r="105" spans="1:12" x14ac:dyDescent="0.25">
      <c r="A105" s="124"/>
      <c r="J105" s="6"/>
      <c r="K105" s="4"/>
      <c r="L105" s="3"/>
    </row>
    <row r="106" spans="1:12" x14ac:dyDescent="0.25">
      <c r="A106" s="124"/>
    </row>
    <row r="107" spans="1:12" x14ac:dyDescent="0.25">
      <c r="A107" s="124"/>
    </row>
    <row r="108" spans="1:12" x14ac:dyDescent="0.25">
      <c r="A108" s="124"/>
    </row>
    <row r="109" spans="1:12" x14ac:dyDescent="0.25">
      <c r="A109" s="124"/>
    </row>
    <row r="110" spans="1:12" x14ac:dyDescent="0.25">
      <c r="A110" s="124"/>
    </row>
    <row r="111" spans="1:12" x14ac:dyDescent="0.25">
      <c r="A111" s="124"/>
    </row>
    <row r="112" spans="1:12" x14ac:dyDescent="0.25">
      <c r="A112" s="124"/>
    </row>
    <row r="113" spans="1:1" x14ac:dyDescent="0.25">
      <c r="A113" s="124"/>
    </row>
    <row r="114" spans="1:1" x14ac:dyDescent="0.25">
      <c r="A114" s="124"/>
    </row>
    <row r="115" spans="1:1" x14ac:dyDescent="0.25">
      <c r="A115" s="124"/>
    </row>
    <row r="116" spans="1:1" x14ac:dyDescent="0.25">
      <c r="A116" s="124"/>
    </row>
    <row r="117" spans="1:1" x14ac:dyDescent="0.25">
      <c r="A117" s="124"/>
    </row>
    <row r="118" spans="1:1" x14ac:dyDescent="0.25">
      <c r="A118" s="124"/>
    </row>
  </sheetData>
  <sheetProtection algorithmName="SHA-512" hashValue="H9DN+yALRNVCmjlarMV3hSBYZwsxnMGywYOuu1eCj4HBuuzyQZ/Omg7BPypqjyIDBFwBjDdTGV0FQhq1TNlO5Q==" saltValue="7Pvry0vb7jqi0jRVaZYOKw==" spinCount="100000" sheet="1" objects="1" scenarios="1" selectLockedCells="1" selectUnlockedCells="1"/>
  <customSheetViews>
    <customSheetView guid="{65346118-1A62-41CA-A297-6669CB468B9F}" fitToPage="1" hiddenRows="1">
      <rowBreaks count="1" manualBreakCount="1">
        <brk id="88" max="7" man="1"/>
      </rowBreaks>
      <pageMargins left="0.98425196850393704" right="0.27559055118110237" top="0.19685039370078741" bottom="0.19685039370078741" header="0.19685039370078741" footer="0.19685039370078741"/>
      <pageSetup paperSize="9" scale="84" fitToHeight="0" orientation="portrait" r:id="rId1"/>
      <headerFooter scaleWithDoc="0" alignWithMargins="0"/>
    </customSheetView>
  </customSheetViews>
  <mergeCells count="111">
    <mergeCell ref="C63:D63"/>
    <mergeCell ref="E62:F62"/>
    <mergeCell ref="E63:F63"/>
    <mergeCell ref="C7:H7"/>
    <mergeCell ref="C9:H9"/>
    <mergeCell ref="C14:D14"/>
    <mergeCell ref="E14:F14"/>
    <mergeCell ref="G14:H14"/>
    <mergeCell ref="A14:B16"/>
    <mergeCell ref="C15:D15"/>
    <mergeCell ref="C11:H11"/>
    <mergeCell ref="E15:F15"/>
    <mergeCell ref="C16:D16"/>
    <mergeCell ref="C8:H8"/>
    <mergeCell ref="C10:H10"/>
    <mergeCell ref="A13:H13"/>
    <mergeCell ref="G15:H15"/>
    <mergeCell ref="E16:F16"/>
    <mergeCell ref="G16:H16"/>
    <mergeCell ref="G69:H69"/>
    <mergeCell ref="C20:D20"/>
    <mergeCell ref="C18:D18"/>
    <mergeCell ref="C61:D61"/>
    <mergeCell ref="B50:H50"/>
    <mergeCell ref="E61:F61"/>
    <mergeCell ref="E20:F20"/>
    <mergeCell ref="A36:A37"/>
    <mergeCell ref="A22:B23"/>
    <mergeCell ref="G64:H64"/>
    <mergeCell ref="G68:H68"/>
    <mergeCell ref="C62:D62"/>
    <mergeCell ref="E64:F64"/>
    <mergeCell ref="E18:F18"/>
    <mergeCell ref="G18:H18"/>
    <mergeCell ref="C19:D19"/>
    <mergeCell ref="E19:F19"/>
    <mergeCell ref="G19:H19"/>
    <mergeCell ref="G61:H61"/>
    <mergeCell ref="C64:D64"/>
    <mergeCell ref="B57:H57"/>
    <mergeCell ref="G62:H62"/>
    <mergeCell ref="C67:D67"/>
    <mergeCell ref="E67:F67"/>
    <mergeCell ref="G70:H70"/>
    <mergeCell ref="G77:H77"/>
    <mergeCell ref="C73:D73"/>
    <mergeCell ref="E73:F73"/>
    <mergeCell ref="G80:H80"/>
    <mergeCell ref="E78:F78"/>
    <mergeCell ref="G78:H78"/>
    <mergeCell ref="E79:F79"/>
    <mergeCell ref="G79:H79"/>
    <mergeCell ref="B72:H72"/>
    <mergeCell ref="C70:D70"/>
    <mergeCell ref="E86:F86"/>
    <mergeCell ref="G86:H86"/>
    <mergeCell ref="G83:H83"/>
    <mergeCell ref="G20:H20"/>
    <mergeCell ref="C32:D32"/>
    <mergeCell ref="E32:F32"/>
    <mergeCell ref="G32:H32"/>
    <mergeCell ref="G75:H75"/>
    <mergeCell ref="E76:F76"/>
    <mergeCell ref="B66:H66"/>
    <mergeCell ref="C80:D80"/>
    <mergeCell ref="C75:D75"/>
    <mergeCell ref="E75:F75"/>
    <mergeCell ref="C77:D77"/>
    <mergeCell ref="E80:F80"/>
    <mergeCell ref="E77:F77"/>
    <mergeCell ref="C76:D76"/>
    <mergeCell ref="C79:D79"/>
    <mergeCell ref="C84:D84"/>
    <mergeCell ref="E84:F84"/>
    <mergeCell ref="G84:H84"/>
    <mergeCell ref="B82:H82"/>
    <mergeCell ref="G67:H67"/>
    <mergeCell ref="E70:F70"/>
    <mergeCell ref="B90:H90"/>
    <mergeCell ref="G63:H63"/>
    <mergeCell ref="E87:F87"/>
    <mergeCell ref="G87:H87"/>
    <mergeCell ref="E88:F88"/>
    <mergeCell ref="G88:H88"/>
    <mergeCell ref="G74:H74"/>
    <mergeCell ref="C83:D83"/>
    <mergeCell ref="E83:F83"/>
    <mergeCell ref="C85:D85"/>
    <mergeCell ref="E85:F85"/>
    <mergeCell ref="G85:H85"/>
    <mergeCell ref="C88:D88"/>
    <mergeCell ref="C87:D87"/>
    <mergeCell ref="C78:D78"/>
    <mergeCell ref="C69:D69"/>
    <mergeCell ref="E69:F69"/>
    <mergeCell ref="C68:D68"/>
    <mergeCell ref="E68:F68"/>
    <mergeCell ref="G73:H73"/>
    <mergeCell ref="G76:H76"/>
    <mergeCell ref="C74:D74"/>
    <mergeCell ref="E74:F74"/>
    <mergeCell ref="C86:D86"/>
    <mergeCell ref="C93:D93"/>
    <mergeCell ref="E93:F93"/>
    <mergeCell ref="G93:H93"/>
    <mergeCell ref="C91:D91"/>
    <mergeCell ref="E91:F91"/>
    <mergeCell ref="G91:H91"/>
    <mergeCell ref="C92:D92"/>
    <mergeCell ref="E92:F92"/>
    <mergeCell ref="G92:H92"/>
  </mergeCells>
  <phoneticPr fontId="29" type="noConversion"/>
  <conditionalFormatting sqref="G67:H67">
    <cfRule type="expression" dxfId="6" priority="6" stopIfTrue="1">
      <formula>"oder(""unbewertet"";""-"")"</formula>
    </cfRule>
  </conditionalFormatting>
  <conditionalFormatting sqref="C19:H19">
    <cfRule type="cellIs" dxfId="5" priority="8" stopIfTrue="1" operator="equal">
      <formula>0</formula>
    </cfRule>
    <cfRule type="cellIs" priority="9" stopIfTrue="1" operator="greaterThan">
      <formula>0</formula>
    </cfRule>
  </conditionalFormatting>
  <conditionalFormatting sqref="C7:H7">
    <cfRule type="cellIs" dxfId="4" priority="5" operator="equal">
      <formula>0</formula>
    </cfRule>
  </conditionalFormatting>
  <conditionalFormatting sqref="C10:H11">
    <cfRule type="cellIs" dxfId="3" priority="4" operator="equal">
      <formula>0</formula>
    </cfRule>
  </conditionalFormatting>
  <conditionalFormatting sqref="C9:H9">
    <cfRule type="cellIs" dxfId="2" priority="3" operator="equal">
      <formula>"Anklicken öffnet ein Auswahlmenü"</formula>
    </cfRule>
  </conditionalFormatting>
  <conditionalFormatting sqref="C8:H8">
    <cfRule type="cellIs" dxfId="1" priority="2" operator="equal">
      <formula>"A.04nn.yynnnn"</formula>
    </cfRule>
  </conditionalFormatting>
  <conditionalFormatting sqref="C39:H47 C51:H53 C58:H60 C25:H31">
    <cfRule type="cellIs" dxfId="0" priority="1" operator="equal">
      <formula>0</formula>
    </cfRule>
  </conditionalFormatting>
  <pageMargins left="0.98425196850393704" right="0.27559055118110237" top="0.19685039370078741" bottom="0.19685039370078741" header="0.19685039370078741" footer="0.19685039370078741"/>
  <pageSetup paperSize="9" scale="84" fitToHeight="0" orientation="portrait" r:id="rId2"/>
  <headerFooter scaleWithDoc="0" alignWithMargins="0"/>
  <rowBreaks count="1" manualBreakCount="1">
    <brk id="88" max="7" man="1"/>
  </rowBreaks>
  <ignoredErrors>
    <ignoredError sqref="E25:E27 G25 G26:G27 E30 C29 E28:E29 G30 G28:G29" formula="1"/>
  </ignoredError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B1:H66"/>
  <sheetViews>
    <sheetView workbookViewId="0">
      <selection activeCell="C68" sqref="C68:D68"/>
    </sheetView>
  </sheetViews>
  <sheetFormatPr baseColWidth="10" defaultColWidth="11.42578125" defaultRowHeight="12.75" x14ac:dyDescent="0.2"/>
  <cols>
    <col min="1" max="1" width="5.85546875" style="193" customWidth="1"/>
    <col min="2" max="2" width="25.28515625" style="193" customWidth="1"/>
    <col min="3" max="3" width="28.5703125" style="193" customWidth="1"/>
    <col min="4" max="4" width="15.28515625" style="193" customWidth="1"/>
    <col min="5" max="7" width="11.42578125" style="193"/>
    <col min="8" max="8" width="11.42578125" style="193" customWidth="1"/>
    <col min="9" max="16384" width="11.42578125" style="193"/>
  </cols>
  <sheetData>
    <row r="1" spans="2:4" ht="23.25" customHeight="1" x14ac:dyDescent="0.2"/>
    <row r="2" spans="2:4" x14ac:dyDescent="0.2">
      <c r="B2" s="193" t="str">
        <f>Versionsnummer_Variantenvergleich</f>
        <v>Version 3 vom 29.03.2021</v>
      </c>
    </row>
    <row r="4" spans="2:4" x14ac:dyDescent="0.2">
      <c r="B4" s="194" t="s">
        <v>398</v>
      </c>
    </row>
    <row r="5" spans="2:4" ht="15.75" x14ac:dyDescent="0.3">
      <c r="B5" s="193" t="s">
        <v>397</v>
      </c>
    </row>
    <row r="6" spans="2:4" ht="5.0999999999999996" customHeight="1" x14ac:dyDescent="0.2"/>
    <row r="7" spans="2:4" x14ac:dyDescent="0.2">
      <c r="B7" s="195" t="s">
        <v>14</v>
      </c>
      <c r="C7" s="440" t="s">
        <v>299</v>
      </c>
      <c r="D7" s="195"/>
    </row>
    <row r="8" spans="2:4" ht="15.75" x14ac:dyDescent="0.3">
      <c r="B8" s="196" t="s">
        <v>278</v>
      </c>
      <c r="C8" s="439">
        <v>401</v>
      </c>
      <c r="D8" s="197" t="s">
        <v>300</v>
      </c>
    </row>
    <row r="9" spans="2:4" ht="15.75" x14ac:dyDescent="0.3">
      <c r="B9" s="196" t="s">
        <v>265</v>
      </c>
      <c r="C9" s="196">
        <v>0</v>
      </c>
      <c r="D9" s="197" t="s">
        <v>300</v>
      </c>
    </row>
    <row r="10" spans="2:4" x14ac:dyDescent="0.2">
      <c r="B10" s="195" t="s">
        <v>298</v>
      </c>
      <c r="C10" s="195"/>
      <c r="D10" s="195"/>
    </row>
    <row r="11" spans="2:4" ht="15.75" x14ac:dyDescent="0.3">
      <c r="B11" s="196" t="s">
        <v>396</v>
      </c>
      <c r="C11" s="196">
        <v>210.6</v>
      </c>
      <c r="D11" s="197" t="s">
        <v>300</v>
      </c>
    </row>
    <row r="12" spans="2:4" ht="15.75" x14ac:dyDescent="0.3">
      <c r="B12" s="196" t="s">
        <v>293</v>
      </c>
      <c r="C12" s="439">
        <v>133</v>
      </c>
      <c r="D12" s="197" t="s">
        <v>300</v>
      </c>
    </row>
    <row r="13" spans="2:4" ht="15.75" x14ac:dyDescent="0.3">
      <c r="B13" s="196" t="s">
        <v>294</v>
      </c>
      <c r="C13" s="439">
        <v>175.2</v>
      </c>
      <c r="D13" s="197" t="s">
        <v>300</v>
      </c>
    </row>
    <row r="14" spans="2:4" ht="15.75" x14ac:dyDescent="0.3">
      <c r="B14" s="196" t="s">
        <v>295</v>
      </c>
      <c r="C14" s="196">
        <v>261</v>
      </c>
      <c r="D14" s="197" t="s">
        <v>300</v>
      </c>
    </row>
    <row r="15" spans="2:4" ht="15.75" x14ac:dyDescent="0.3">
      <c r="B15" s="196" t="s">
        <v>296</v>
      </c>
      <c r="C15" s="196">
        <v>139.82</v>
      </c>
      <c r="D15" s="197" t="s">
        <v>300</v>
      </c>
    </row>
    <row r="16" spans="2:4" ht="15.75" x14ac:dyDescent="0.3">
      <c r="B16" s="196" t="s">
        <v>297</v>
      </c>
      <c r="C16" s="196">
        <v>225</v>
      </c>
      <c r="D16" s="197" t="s">
        <v>300</v>
      </c>
    </row>
    <row r="17" spans="2:4" x14ac:dyDescent="0.2">
      <c r="B17" s="195" t="s">
        <v>264</v>
      </c>
      <c r="C17" s="440" t="s">
        <v>277</v>
      </c>
      <c r="D17" s="195"/>
    </row>
    <row r="18" spans="2:4" ht="15.75" x14ac:dyDescent="0.3">
      <c r="B18" s="196" t="s">
        <v>266</v>
      </c>
      <c r="C18" s="196">
        <v>201.6</v>
      </c>
      <c r="D18" s="197" t="s">
        <v>300</v>
      </c>
    </row>
    <row r="19" spans="2:4" x14ac:dyDescent="0.2">
      <c r="B19" s="195" t="s">
        <v>275</v>
      </c>
      <c r="C19" s="440" t="s">
        <v>277</v>
      </c>
      <c r="D19" s="195"/>
    </row>
    <row r="20" spans="2:4" ht="15.75" x14ac:dyDescent="0.3">
      <c r="B20" s="196" t="s">
        <v>276</v>
      </c>
      <c r="C20" s="196">
        <v>266.8</v>
      </c>
      <c r="D20" s="197" t="s">
        <v>300</v>
      </c>
    </row>
    <row r="21" spans="2:4" x14ac:dyDescent="0.2">
      <c r="B21" s="195" t="s">
        <v>269</v>
      </c>
      <c r="C21" s="440" t="s">
        <v>277</v>
      </c>
      <c r="D21" s="195"/>
    </row>
    <row r="22" spans="2:4" ht="15.75" x14ac:dyDescent="0.3">
      <c r="B22" s="196" t="s">
        <v>270</v>
      </c>
      <c r="C22" s="196">
        <v>232.9</v>
      </c>
      <c r="D22" s="197" t="s">
        <v>300</v>
      </c>
    </row>
    <row r="23" spans="2:4" x14ac:dyDescent="0.2">
      <c r="B23" s="195" t="s">
        <v>267</v>
      </c>
      <c r="C23" s="440" t="s">
        <v>277</v>
      </c>
      <c r="D23" s="195"/>
    </row>
    <row r="24" spans="2:4" ht="15.75" x14ac:dyDescent="0.3">
      <c r="B24" s="196" t="s">
        <v>268</v>
      </c>
      <c r="C24" s="196">
        <v>0</v>
      </c>
      <c r="D24" s="197" t="s">
        <v>300</v>
      </c>
    </row>
    <row r="25" spans="2:4" ht="15.75" x14ac:dyDescent="0.3">
      <c r="B25" s="196" t="s">
        <v>292</v>
      </c>
      <c r="C25" s="196">
        <v>0</v>
      </c>
      <c r="D25" s="197" t="s">
        <v>300</v>
      </c>
    </row>
    <row r="26" spans="2:4" x14ac:dyDescent="0.2">
      <c r="B26" s="195" t="s">
        <v>271</v>
      </c>
      <c r="C26" s="440" t="s">
        <v>277</v>
      </c>
      <c r="D26" s="195"/>
    </row>
    <row r="27" spans="2:4" ht="15.75" x14ac:dyDescent="0.3">
      <c r="B27" s="196" t="s">
        <v>272</v>
      </c>
      <c r="C27" s="196">
        <v>0</v>
      </c>
      <c r="D27" s="197" t="s">
        <v>300</v>
      </c>
    </row>
    <row r="28" spans="2:4" x14ac:dyDescent="0.2">
      <c r="B28" s="195" t="s">
        <v>273</v>
      </c>
      <c r="C28" s="440" t="s">
        <v>277</v>
      </c>
      <c r="D28" s="195"/>
    </row>
    <row r="29" spans="2:4" ht="15.75" x14ac:dyDescent="0.3">
      <c r="B29" s="196" t="s">
        <v>274</v>
      </c>
      <c r="C29" s="196">
        <v>0</v>
      </c>
      <c r="D29" s="197" t="s">
        <v>300</v>
      </c>
    </row>
    <row r="30" spans="2:4" ht="8.25" customHeight="1" x14ac:dyDescent="0.2"/>
    <row r="31" spans="2:4" ht="7.5" customHeight="1" x14ac:dyDescent="0.2">
      <c r="B31" s="199"/>
      <c r="C31" s="199"/>
      <c r="D31" s="198"/>
    </row>
    <row r="32" spans="2:4" ht="7.5" customHeight="1" x14ac:dyDescent="0.2">
      <c r="B32" s="199"/>
      <c r="C32" s="199"/>
      <c r="D32" s="198"/>
    </row>
    <row r="36" spans="4:4" ht="12" customHeight="1" x14ac:dyDescent="0.2"/>
    <row r="37" spans="4:4" ht="15" hidden="1" customHeight="1" x14ac:dyDescent="0.2">
      <c r="D37" s="435"/>
    </row>
    <row r="38" spans="4:4" hidden="1" x14ac:dyDescent="0.2">
      <c r="D38" s="201" t="s">
        <v>279</v>
      </c>
    </row>
    <row r="39" spans="4:4" hidden="1" x14ac:dyDescent="0.2">
      <c r="D39" s="202">
        <v>1</v>
      </c>
    </row>
    <row r="40" spans="4:4" hidden="1" x14ac:dyDescent="0.2">
      <c r="D40" s="203">
        <v>4.1867999999999999</v>
      </c>
    </row>
    <row r="41" spans="4:4" hidden="1" x14ac:dyDescent="0.2">
      <c r="D41" s="204">
        <v>3600</v>
      </c>
    </row>
    <row r="42" spans="4:4" hidden="1" x14ac:dyDescent="0.2">
      <c r="D42" s="205">
        <v>29308</v>
      </c>
    </row>
    <row r="43" spans="4:4" hidden="1" x14ac:dyDescent="0.2">
      <c r="D43" s="204">
        <v>41868</v>
      </c>
    </row>
    <row r="44" spans="4:4" ht="13.5" hidden="1" thickBot="1" x14ac:dyDescent="0.25">
      <c r="D44" s="200">
        <v>31736</v>
      </c>
    </row>
    <row r="45" spans="4:4" ht="15" hidden="1" customHeight="1" x14ac:dyDescent="0.2">
      <c r="D45" s="437"/>
    </row>
    <row r="46" spans="4:4" ht="15.75" hidden="1" customHeight="1" thickBot="1" x14ac:dyDescent="0.25">
      <c r="D46" s="438"/>
    </row>
    <row r="47" spans="4:4" ht="15.75" hidden="1" customHeight="1" thickBot="1" x14ac:dyDescent="0.25">
      <c r="D47" s="436"/>
    </row>
    <row r="48" spans="4:4" ht="12.75" hidden="1" customHeight="1" x14ac:dyDescent="0.2">
      <c r="D48" s="398" t="s">
        <v>280</v>
      </c>
    </row>
    <row r="49" spans="4:4" ht="12.75" hidden="1" customHeight="1" x14ac:dyDescent="0.2">
      <c r="D49" s="395" t="s">
        <v>281</v>
      </c>
    </row>
    <row r="50" spans="4:4" ht="12.75" hidden="1" customHeight="1" x14ac:dyDescent="0.2">
      <c r="D50" s="396" t="s">
        <v>282</v>
      </c>
    </row>
    <row r="51" spans="4:4" ht="12.75" hidden="1" customHeight="1" x14ac:dyDescent="0.2">
      <c r="D51" s="395" t="s">
        <v>283</v>
      </c>
    </row>
    <row r="52" spans="4:4" ht="12.75" hidden="1" customHeight="1" x14ac:dyDescent="0.2">
      <c r="D52" s="396" t="s">
        <v>284</v>
      </c>
    </row>
    <row r="53" spans="4:4" ht="12.75" hidden="1" customHeight="1" x14ac:dyDescent="0.2">
      <c r="D53" s="395" t="s">
        <v>285</v>
      </c>
    </row>
    <row r="54" spans="4:4" ht="12.75" hidden="1" customHeight="1" x14ac:dyDescent="0.2">
      <c r="D54" s="396" t="s">
        <v>286</v>
      </c>
    </row>
    <row r="55" spans="4:4" ht="12.75" hidden="1" customHeight="1" x14ac:dyDescent="0.2">
      <c r="D55" s="395" t="s">
        <v>287</v>
      </c>
    </row>
    <row r="56" spans="4:4" ht="12.75" hidden="1" customHeight="1" x14ac:dyDescent="0.2">
      <c r="D56" s="396" t="s">
        <v>288</v>
      </c>
    </row>
    <row r="57" spans="4:4" ht="12.75" hidden="1" customHeight="1" x14ac:dyDescent="0.2">
      <c r="D57" s="395" t="s">
        <v>289</v>
      </c>
    </row>
    <row r="58" spans="4:4" ht="12.75" hidden="1" customHeight="1" x14ac:dyDescent="0.2">
      <c r="D58" s="396" t="s">
        <v>290</v>
      </c>
    </row>
    <row r="59" spans="4:4" ht="12.75" hidden="1" customHeight="1" x14ac:dyDescent="0.2">
      <c r="D59" s="397" t="s">
        <v>291</v>
      </c>
    </row>
    <row r="66" spans="8:8" x14ac:dyDescent="0.2">
      <c r="H66" s="394"/>
    </row>
  </sheetData>
  <sheetProtection algorithmName="SHA-512" hashValue="pz5AZ5BKwQgaAbP4nJdDJlZ1NNmb4r8TCVNoe8xr0ntHqqgPjxHsGEC5z1OvLe75IpdCVhyQC1Hs1xIja5TSDQ==" saltValue="v1zuuPIo/yBoWXz/B9XEvA==" spinCount="100000" sheet="1" objects="1" scenarios="1" selectLockedCells="1" selectUnlockedCells="1"/>
  <customSheetViews>
    <customSheetView guid="{65346118-1A62-41CA-A297-6669CB468B9F}" hiddenRows="1" hiddenColumns="1">
      <pageMargins left="0.78740157499999996" right="0.78740157499999996" top="0.984251969" bottom="0.984251969" header="0.4921259845" footer="0.4921259845"/>
      <pageSetup paperSize="9" orientation="portrait" r:id="rId1"/>
      <headerFooter alignWithMargins="0"/>
    </customSheetView>
  </customSheetViews>
  <pageMargins left="0.78740157499999996" right="0.78740157499999996" top="0.984251969" bottom="0.984251969" header="0.4921259845" footer="0.4921259845"/>
  <pageSetup paperSize="9" orientation="portrait"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O63"/>
  <sheetViews>
    <sheetView workbookViewId="0">
      <selection activeCell="L26" sqref="L26"/>
    </sheetView>
  </sheetViews>
  <sheetFormatPr baseColWidth="10" defaultColWidth="11.42578125" defaultRowHeight="12" x14ac:dyDescent="0.2"/>
  <cols>
    <col min="1" max="1" width="4.7109375" style="7" customWidth="1"/>
    <col min="2" max="2" width="15.7109375" style="7" customWidth="1"/>
    <col min="3" max="3" width="17.140625" style="7" customWidth="1"/>
    <col min="4" max="4" width="16.85546875" style="7" customWidth="1"/>
    <col min="5" max="5" width="11.42578125" style="7"/>
    <col min="6" max="6" width="12.28515625" style="7" customWidth="1"/>
    <col min="7" max="7" width="11.42578125" style="7"/>
    <col min="8" max="10" width="12.28515625" style="7" customWidth="1"/>
    <col min="11" max="11" width="11.42578125" style="7"/>
    <col min="12" max="12" width="12.7109375" style="7" customWidth="1"/>
    <col min="13" max="13" width="11.42578125" style="7"/>
    <col min="14" max="14" width="12.7109375" style="7" customWidth="1"/>
    <col min="15" max="16384" width="11.42578125" style="7"/>
  </cols>
  <sheetData>
    <row r="1" spans="1:14" x14ac:dyDescent="0.2">
      <c r="A1" s="588" t="str">
        <f>Versionsnummer_Variantenvergleich</f>
        <v>Version 3 vom 29.03.2021</v>
      </c>
      <c r="B1" s="588"/>
      <c r="C1" s="588"/>
    </row>
    <row r="2" spans="1:14" s="18" customFormat="1" ht="18" customHeight="1" x14ac:dyDescent="0.25">
      <c r="A2" s="172" t="str">
        <f xml:space="preserve"> "Variante " &amp; Eingabe!J45 &amp; " " &amp;Eingabe!J46&amp; ": " &amp;Eingabe!J48</f>
        <v>Variante 1 Vergleichsvariante: Anklicken öffnet ein Auswahlmenü</v>
      </c>
      <c r="B2" s="172"/>
      <c r="C2" s="172"/>
      <c r="D2" s="172"/>
      <c r="E2" s="172"/>
      <c r="F2" s="172"/>
      <c r="G2" s="172"/>
      <c r="H2" s="172"/>
      <c r="I2" s="172"/>
      <c r="J2" s="172"/>
      <c r="K2" s="172"/>
      <c r="L2" s="172"/>
      <c r="M2" s="172"/>
      <c r="N2" s="172"/>
    </row>
    <row r="3" spans="1:14" ht="12.75" customHeight="1" x14ac:dyDescent="0.2">
      <c r="A3" s="589" t="s">
        <v>68</v>
      </c>
      <c r="B3" s="589"/>
      <c r="C3" s="20">
        <f>Eingabe!G31</f>
        <v>0.01</v>
      </c>
      <c r="D3" s="18" t="s">
        <v>40</v>
      </c>
      <c r="E3" s="18"/>
      <c r="F3" s="18"/>
      <c r="G3" s="18"/>
      <c r="H3" s="18"/>
    </row>
    <row r="4" spans="1:14" ht="12.75" customHeight="1" x14ac:dyDescent="0.2">
      <c r="A4" s="589" t="s">
        <v>66</v>
      </c>
      <c r="B4" s="589"/>
      <c r="C4" s="22">
        <f>Eingabe!G32</f>
        <v>30</v>
      </c>
      <c r="D4" s="18" t="s">
        <v>24</v>
      </c>
      <c r="E4" s="18"/>
      <c r="F4" s="18"/>
      <c r="G4" s="18"/>
      <c r="H4" s="18"/>
    </row>
    <row r="5" spans="1:14" ht="12.75" customHeight="1" x14ac:dyDescent="0.2">
      <c r="A5" s="17"/>
      <c r="B5" s="17"/>
      <c r="C5" s="22"/>
      <c r="D5" s="18"/>
      <c r="E5" s="18"/>
      <c r="F5" s="18"/>
      <c r="G5" s="18"/>
      <c r="H5" s="18"/>
    </row>
    <row r="6" spans="1:14" ht="12.75" customHeight="1" x14ac:dyDescent="0.2">
      <c r="B6" s="18"/>
      <c r="C6" s="587" t="s">
        <v>12</v>
      </c>
      <c r="D6" s="587"/>
      <c r="E6" s="587" t="s">
        <v>14</v>
      </c>
      <c r="F6" s="587"/>
      <c r="G6" s="587" t="s">
        <v>76</v>
      </c>
      <c r="H6" s="587"/>
      <c r="I6" s="586" t="s">
        <v>69</v>
      </c>
      <c r="J6" s="586"/>
      <c r="K6" s="7" t="s">
        <v>75</v>
      </c>
      <c r="M6" s="586" t="s">
        <v>133</v>
      </c>
      <c r="N6" s="586"/>
    </row>
    <row r="7" spans="1:14" ht="12.75" customHeight="1" x14ac:dyDescent="0.2">
      <c r="A7" s="589" t="s">
        <v>64</v>
      </c>
      <c r="B7" s="589"/>
      <c r="C7" s="585">
        <f>Eingabe!R31</f>
        <v>0.05</v>
      </c>
      <c r="D7" s="585"/>
      <c r="E7" s="585">
        <f>Eingabe!R32</f>
        <v>0.05</v>
      </c>
      <c r="F7" s="585"/>
      <c r="G7" s="585">
        <f>E7</f>
        <v>0.05</v>
      </c>
      <c r="H7" s="585"/>
      <c r="I7" s="590">
        <f>Eingabe!R33</f>
        <v>0.05</v>
      </c>
      <c r="J7" s="590"/>
      <c r="K7" s="585">
        <f>Eingabe!R35</f>
        <v>0.02</v>
      </c>
      <c r="L7" s="585"/>
      <c r="M7" s="585">
        <f>Eingabe!R35</f>
        <v>0.02</v>
      </c>
      <c r="N7" s="585"/>
    </row>
    <row r="8" spans="1:14" s="19" customFormat="1" x14ac:dyDescent="0.25">
      <c r="A8" s="21"/>
      <c r="B8" s="23" t="s">
        <v>33</v>
      </c>
      <c r="C8" s="23" t="s">
        <v>67</v>
      </c>
      <c r="D8" s="23" t="s">
        <v>34</v>
      </c>
      <c r="E8" s="23" t="s">
        <v>67</v>
      </c>
      <c r="F8" s="23" t="s">
        <v>34</v>
      </c>
      <c r="G8" s="23" t="s">
        <v>77</v>
      </c>
      <c r="H8" s="23" t="s">
        <v>34</v>
      </c>
      <c r="I8" s="23" t="s">
        <v>67</v>
      </c>
      <c r="J8" s="23" t="s">
        <v>34</v>
      </c>
      <c r="K8" s="23" t="s">
        <v>67</v>
      </c>
      <c r="L8" s="23" t="s">
        <v>34</v>
      </c>
      <c r="M8" s="23" t="s">
        <v>67</v>
      </c>
      <c r="N8" s="23" t="s">
        <v>34</v>
      </c>
    </row>
    <row r="9" spans="1:14" x14ac:dyDescent="0.2">
      <c r="A9" s="14">
        <v>0</v>
      </c>
      <c r="B9" s="16">
        <f>1/((1+C3)^A9)</f>
        <v>1</v>
      </c>
      <c r="C9" s="15">
        <f>Eingabe!J66*Eingabe!J67+Eingabe!J70*Eingabe!J71</f>
        <v>0</v>
      </c>
      <c r="D9" s="10">
        <f t="shared" ref="D9:D40" si="0">$B9*C9</f>
        <v>0</v>
      </c>
      <c r="E9" s="15">
        <f>Eingabe!J74*Eingabe!J75</f>
        <v>0</v>
      </c>
      <c r="F9" s="10">
        <f t="shared" ref="F9:F40" si="1">$B9*E9</f>
        <v>0</v>
      </c>
      <c r="G9" s="15">
        <f>IF(Eingabe!J77&gt;0,-Eingabe!J76*Eingabe!J78,-Eingabe!J78*Eingabe!J74)</f>
        <v>0</v>
      </c>
      <c r="H9" s="10">
        <f t="shared" ref="H9:H40" si="2">$B9*G9</f>
        <v>0</v>
      </c>
      <c r="I9" s="15">
        <f>Eingabe!J80*Eingabe!J81+Eingabe!J82*Eingabe!J83</f>
        <v>0</v>
      </c>
      <c r="J9" s="10">
        <f t="shared" ref="J9:J40" si="3">$B9*I9</f>
        <v>0</v>
      </c>
      <c r="K9" s="15">
        <f>Eingabe!J87</f>
        <v>0</v>
      </c>
      <c r="L9" s="10">
        <f t="shared" ref="L9:N40" si="4">$B9*K9</f>
        <v>0</v>
      </c>
      <c r="M9" s="15">
        <f>Eingabe!J91</f>
        <v>0</v>
      </c>
      <c r="N9" s="10">
        <f t="shared" si="4"/>
        <v>0</v>
      </c>
    </row>
    <row r="10" spans="1:14" x14ac:dyDescent="0.2">
      <c r="A10" s="7">
        <v>1</v>
      </c>
      <c r="B10" s="16">
        <f t="shared" ref="B10:B41" si="5">1/((1+$C$3)^A10)</f>
        <v>0.99009901</v>
      </c>
      <c r="C10" s="10">
        <f t="shared" ref="C10:C41" si="6">IF($A10&lt;$C$4,C9*(1+$C$7),0)</f>
        <v>0</v>
      </c>
      <c r="D10" s="10">
        <f t="shared" si="0"/>
        <v>0</v>
      </c>
      <c r="E10" s="10">
        <f t="shared" ref="E10:E41" si="7">IF($A10&lt;$C$4,E9*(1+E$7),0)</f>
        <v>0</v>
      </c>
      <c r="F10" s="10">
        <f t="shared" si="1"/>
        <v>0</v>
      </c>
      <c r="G10" s="10">
        <f>IF($A10&lt;$C$4,IF($A10&lt;Eingabe!$J$77,-Eingabe!$J$76*Eingabe!$J$78,-Eingabe!J$78*Eingabe!J$74*(1+G$7)^$A10),0)</f>
        <v>0</v>
      </c>
      <c r="H10" s="10">
        <f t="shared" si="2"/>
        <v>0</v>
      </c>
      <c r="I10" s="10">
        <f t="shared" ref="I10:I41" si="8">IF($A10&lt;$C$4,I9*(1+I$7),0)</f>
        <v>0</v>
      </c>
      <c r="J10" s="10">
        <f t="shared" si="3"/>
        <v>0</v>
      </c>
      <c r="K10" s="10">
        <f t="shared" ref="K10:K41" si="9">IF($A10&lt;$C$4,K9*(1+K$7),0)</f>
        <v>0</v>
      </c>
      <c r="L10" s="10">
        <f t="shared" si="4"/>
        <v>0</v>
      </c>
      <c r="M10" s="10">
        <f t="shared" ref="M10:M59" si="10">IF($A10&lt;$C$4,M9*(1+M$7),0)</f>
        <v>0</v>
      </c>
      <c r="N10" s="10">
        <f t="shared" si="4"/>
        <v>0</v>
      </c>
    </row>
    <row r="11" spans="1:14" x14ac:dyDescent="0.2">
      <c r="A11" s="7">
        <v>2</v>
      </c>
      <c r="B11" s="16">
        <f t="shared" si="5"/>
        <v>0.980296049</v>
      </c>
      <c r="C11" s="10">
        <f t="shared" si="6"/>
        <v>0</v>
      </c>
      <c r="D11" s="10">
        <f t="shared" si="0"/>
        <v>0</v>
      </c>
      <c r="E11" s="10">
        <f t="shared" si="7"/>
        <v>0</v>
      </c>
      <c r="F11" s="10">
        <f t="shared" si="1"/>
        <v>0</v>
      </c>
      <c r="G11" s="10">
        <f>IF($A11&lt;$C$4,IF($A11&lt;Eingabe!$J$77,-Eingabe!$J$76*Eingabe!$J$78,-Eingabe!J$78*Eingabe!J$74*(1+G$7)^$A11),0)</f>
        <v>0</v>
      </c>
      <c r="H11" s="10">
        <f t="shared" si="2"/>
        <v>0</v>
      </c>
      <c r="I11" s="10">
        <f t="shared" si="8"/>
        <v>0</v>
      </c>
      <c r="J11" s="10">
        <f t="shared" si="3"/>
        <v>0</v>
      </c>
      <c r="K11" s="10">
        <f t="shared" si="9"/>
        <v>0</v>
      </c>
      <c r="L11" s="10">
        <f t="shared" si="4"/>
        <v>0</v>
      </c>
      <c r="M11" s="10">
        <f t="shared" si="10"/>
        <v>0</v>
      </c>
      <c r="N11" s="10">
        <f t="shared" si="4"/>
        <v>0</v>
      </c>
    </row>
    <row r="12" spans="1:14" x14ac:dyDescent="0.2">
      <c r="A12" s="7">
        <v>3</v>
      </c>
      <c r="B12" s="16">
        <f t="shared" si="5"/>
        <v>0.97059014799999999</v>
      </c>
      <c r="C12" s="10">
        <f t="shared" si="6"/>
        <v>0</v>
      </c>
      <c r="D12" s="10">
        <f t="shared" si="0"/>
        <v>0</v>
      </c>
      <c r="E12" s="10">
        <f t="shared" si="7"/>
        <v>0</v>
      </c>
      <c r="F12" s="10">
        <f t="shared" si="1"/>
        <v>0</v>
      </c>
      <c r="G12" s="10">
        <f>IF($A12&lt;$C$4,IF($A12&lt;Eingabe!$J$77,-Eingabe!$J$76*Eingabe!$J$78,-Eingabe!J$78*Eingabe!J$74*(1+G$7)^$A12),0)</f>
        <v>0</v>
      </c>
      <c r="H12" s="10">
        <f t="shared" si="2"/>
        <v>0</v>
      </c>
      <c r="I12" s="10">
        <f t="shared" si="8"/>
        <v>0</v>
      </c>
      <c r="J12" s="10">
        <f t="shared" si="3"/>
        <v>0</v>
      </c>
      <c r="K12" s="10">
        <f t="shared" si="9"/>
        <v>0</v>
      </c>
      <c r="L12" s="10">
        <f t="shared" si="4"/>
        <v>0</v>
      </c>
      <c r="M12" s="10">
        <f t="shared" si="10"/>
        <v>0</v>
      </c>
      <c r="N12" s="10">
        <f t="shared" si="4"/>
        <v>0</v>
      </c>
    </row>
    <row r="13" spans="1:14" x14ac:dyDescent="0.2">
      <c r="A13" s="7">
        <v>4</v>
      </c>
      <c r="B13" s="16">
        <f t="shared" si="5"/>
        <v>0.96098034399999999</v>
      </c>
      <c r="C13" s="10">
        <f t="shared" si="6"/>
        <v>0</v>
      </c>
      <c r="D13" s="10">
        <f t="shared" si="0"/>
        <v>0</v>
      </c>
      <c r="E13" s="10">
        <f t="shared" si="7"/>
        <v>0</v>
      </c>
      <c r="F13" s="10">
        <f t="shared" si="1"/>
        <v>0</v>
      </c>
      <c r="G13" s="10">
        <f>IF($A13&lt;$C$4,IF($A13&lt;Eingabe!$J$77,-Eingabe!$J$76*Eingabe!$J$78,-Eingabe!J$78*Eingabe!J$74*(1+G$7)^$A13),0)</f>
        <v>0</v>
      </c>
      <c r="H13" s="10">
        <f t="shared" si="2"/>
        <v>0</v>
      </c>
      <c r="I13" s="10">
        <f t="shared" si="8"/>
        <v>0</v>
      </c>
      <c r="J13" s="10">
        <f t="shared" si="3"/>
        <v>0</v>
      </c>
      <c r="K13" s="10">
        <f t="shared" si="9"/>
        <v>0</v>
      </c>
      <c r="L13" s="10">
        <f t="shared" si="4"/>
        <v>0</v>
      </c>
      <c r="M13" s="10">
        <f t="shared" si="10"/>
        <v>0</v>
      </c>
      <c r="N13" s="10">
        <f t="shared" si="4"/>
        <v>0</v>
      </c>
    </row>
    <row r="14" spans="1:14" x14ac:dyDescent="0.2">
      <c r="A14" s="7">
        <v>5</v>
      </c>
      <c r="B14" s="16">
        <f t="shared" si="5"/>
        <v>0.95146568799999998</v>
      </c>
      <c r="C14" s="10">
        <f t="shared" si="6"/>
        <v>0</v>
      </c>
      <c r="D14" s="10">
        <f t="shared" si="0"/>
        <v>0</v>
      </c>
      <c r="E14" s="10">
        <f t="shared" si="7"/>
        <v>0</v>
      </c>
      <c r="F14" s="10">
        <f t="shared" si="1"/>
        <v>0</v>
      </c>
      <c r="G14" s="10">
        <f>IF($A14&lt;$C$4,IF($A14&lt;Eingabe!$J$77,-Eingabe!$J$76*Eingabe!$J$78,-Eingabe!J$78*Eingabe!J$74*(1+G$7)^$A14),0)</f>
        <v>0</v>
      </c>
      <c r="H14" s="10">
        <f t="shared" si="2"/>
        <v>0</v>
      </c>
      <c r="I14" s="10">
        <f t="shared" si="8"/>
        <v>0</v>
      </c>
      <c r="J14" s="10">
        <f t="shared" si="3"/>
        <v>0</v>
      </c>
      <c r="K14" s="10">
        <f t="shared" si="9"/>
        <v>0</v>
      </c>
      <c r="L14" s="10">
        <f t="shared" si="4"/>
        <v>0</v>
      </c>
      <c r="M14" s="10">
        <f t="shared" si="10"/>
        <v>0</v>
      </c>
      <c r="N14" s="10">
        <f t="shared" si="4"/>
        <v>0</v>
      </c>
    </row>
    <row r="15" spans="1:14" x14ac:dyDescent="0.2">
      <c r="A15" s="7">
        <v>6</v>
      </c>
      <c r="B15" s="16">
        <f t="shared" si="5"/>
        <v>0.94204523500000004</v>
      </c>
      <c r="C15" s="10">
        <f t="shared" si="6"/>
        <v>0</v>
      </c>
      <c r="D15" s="10">
        <f t="shared" si="0"/>
        <v>0</v>
      </c>
      <c r="E15" s="10">
        <f t="shared" si="7"/>
        <v>0</v>
      </c>
      <c r="F15" s="10">
        <f t="shared" si="1"/>
        <v>0</v>
      </c>
      <c r="G15" s="10">
        <f>IF($A15&lt;$C$4,IF($A15&lt;Eingabe!$J$77,-Eingabe!$J$76*Eingabe!$J$78,-Eingabe!J$78*Eingabe!J$74*(1+G$7)^$A15),0)</f>
        <v>0</v>
      </c>
      <c r="H15" s="10">
        <f t="shared" si="2"/>
        <v>0</v>
      </c>
      <c r="I15" s="10">
        <f t="shared" si="8"/>
        <v>0</v>
      </c>
      <c r="J15" s="10">
        <f t="shared" si="3"/>
        <v>0</v>
      </c>
      <c r="K15" s="10">
        <f t="shared" si="9"/>
        <v>0</v>
      </c>
      <c r="L15" s="10">
        <f t="shared" si="4"/>
        <v>0</v>
      </c>
      <c r="M15" s="10">
        <f t="shared" si="10"/>
        <v>0</v>
      </c>
      <c r="N15" s="10">
        <f t="shared" si="4"/>
        <v>0</v>
      </c>
    </row>
    <row r="16" spans="1:14" x14ac:dyDescent="0.2">
      <c r="A16" s="7">
        <v>7</v>
      </c>
      <c r="B16" s="16">
        <f t="shared" si="5"/>
        <v>0.93271805500000005</v>
      </c>
      <c r="C16" s="10">
        <f t="shared" si="6"/>
        <v>0</v>
      </c>
      <c r="D16" s="10">
        <f t="shared" si="0"/>
        <v>0</v>
      </c>
      <c r="E16" s="10">
        <f t="shared" si="7"/>
        <v>0</v>
      </c>
      <c r="F16" s="10">
        <f t="shared" si="1"/>
        <v>0</v>
      </c>
      <c r="G16" s="10">
        <f>IF($A16&lt;$C$4,IF($A16&lt;Eingabe!$J$77,-Eingabe!$J$76*Eingabe!$J$78,-Eingabe!J$78*Eingabe!J$74*(1+G$7)^$A16),0)</f>
        <v>0</v>
      </c>
      <c r="H16" s="10">
        <f t="shared" si="2"/>
        <v>0</v>
      </c>
      <c r="I16" s="10">
        <f t="shared" si="8"/>
        <v>0</v>
      </c>
      <c r="J16" s="10">
        <f t="shared" si="3"/>
        <v>0</v>
      </c>
      <c r="K16" s="10">
        <f t="shared" si="9"/>
        <v>0</v>
      </c>
      <c r="L16" s="10">
        <f t="shared" si="4"/>
        <v>0</v>
      </c>
      <c r="M16" s="10">
        <f t="shared" si="10"/>
        <v>0</v>
      </c>
      <c r="N16" s="10">
        <f t="shared" si="4"/>
        <v>0</v>
      </c>
    </row>
    <row r="17" spans="1:14" x14ac:dyDescent="0.2">
      <c r="A17" s="7">
        <v>8</v>
      </c>
      <c r="B17" s="16">
        <f t="shared" si="5"/>
        <v>0.92348322199999999</v>
      </c>
      <c r="C17" s="10">
        <f t="shared" si="6"/>
        <v>0</v>
      </c>
      <c r="D17" s="10">
        <f t="shared" si="0"/>
        <v>0</v>
      </c>
      <c r="E17" s="10">
        <f t="shared" si="7"/>
        <v>0</v>
      </c>
      <c r="F17" s="10">
        <f t="shared" si="1"/>
        <v>0</v>
      </c>
      <c r="G17" s="10">
        <f>IF($A17&lt;$C$4,IF($A17&lt;Eingabe!$J$77,-Eingabe!$J$76*Eingabe!$J$78,-Eingabe!J$78*Eingabe!J$74*(1+G$7)^$A17),0)</f>
        <v>0</v>
      </c>
      <c r="H17" s="10">
        <f t="shared" si="2"/>
        <v>0</v>
      </c>
      <c r="I17" s="10">
        <f t="shared" si="8"/>
        <v>0</v>
      </c>
      <c r="J17" s="10">
        <f t="shared" si="3"/>
        <v>0</v>
      </c>
      <c r="K17" s="10">
        <f t="shared" si="9"/>
        <v>0</v>
      </c>
      <c r="L17" s="10">
        <f t="shared" si="4"/>
        <v>0</v>
      </c>
      <c r="M17" s="10">
        <f t="shared" si="10"/>
        <v>0</v>
      </c>
      <c r="N17" s="10">
        <f t="shared" si="4"/>
        <v>0</v>
      </c>
    </row>
    <row r="18" spans="1:14" x14ac:dyDescent="0.2">
      <c r="A18" s="7">
        <v>9</v>
      </c>
      <c r="B18" s="16">
        <f t="shared" si="5"/>
        <v>0.91433982400000002</v>
      </c>
      <c r="C18" s="10">
        <f t="shared" si="6"/>
        <v>0</v>
      </c>
      <c r="D18" s="10">
        <f t="shared" si="0"/>
        <v>0</v>
      </c>
      <c r="E18" s="10">
        <f t="shared" si="7"/>
        <v>0</v>
      </c>
      <c r="F18" s="10">
        <f t="shared" si="1"/>
        <v>0</v>
      </c>
      <c r="G18" s="10">
        <f>IF($A18&lt;$C$4,IF($A18&lt;Eingabe!$J$77,-Eingabe!$J$76*Eingabe!$J$78,-Eingabe!J$78*Eingabe!J$74*(1+G$7)^$A18),0)</f>
        <v>0</v>
      </c>
      <c r="H18" s="10">
        <f t="shared" si="2"/>
        <v>0</v>
      </c>
      <c r="I18" s="10">
        <f t="shared" si="8"/>
        <v>0</v>
      </c>
      <c r="J18" s="10">
        <f t="shared" si="3"/>
        <v>0</v>
      </c>
      <c r="K18" s="10">
        <f t="shared" si="9"/>
        <v>0</v>
      </c>
      <c r="L18" s="10">
        <f t="shared" si="4"/>
        <v>0</v>
      </c>
      <c r="M18" s="10">
        <f t="shared" si="10"/>
        <v>0</v>
      </c>
      <c r="N18" s="10">
        <f t="shared" si="4"/>
        <v>0</v>
      </c>
    </row>
    <row r="19" spans="1:14" x14ac:dyDescent="0.2">
      <c r="A19" s="7">
        <v>10</v>
      </c>
      <c r="B19" s="16">
        <f t="shared" si="5"/>
        <v>0.905286955</v>
      </c>
      <c r="C19" s="10">
        <f t="shared" si="6"/>
        <v>0</v>
      </c>
      <c r="D19" s="10">
        <f t="shared" si="0"/>
        <v>0</v>
      </c>
      <c r="E19" s="10">
        <f t="shared" si="7"/>
        <v>0</v>
      </c>
      <c r="F19" s="10">
        <f t="shared" si="1"/>
        <v>0</v>
      </c>
      <c r="G19" s="10">
        <f>IF($A19&lt;$C$4,IF($A19&lt;Eingabe!$J$77,-Eingabe!$J$76*Eingabe!$J$78,-Eingabe!J$78*Eingabe!J$74*(1+G$7)^$A19),0)</f>
        <v>0</v>
      </c>
      <c r="H19" s="10">
        <f t="shared" si="2"/>
        <v>0</v>
      </c>
      <c r="I19" s="10">
        <f t="shared" si="8"/>
        <v>0</v>
      </c>
      <c r="J19" s="10">
        <f t="shared" si="3"/>
        <v>0</v>
      </c>
      <c r="K19" s="10">
        <f t="shared" si="9"/>
        <v>0</v>
      </c>
      <c r="L19" s="10">
        <f t="shared" si="4"/>
        <v>0</v>
      </c>
      <c r="M19" s="10">
        <f t="shared" si="10"/>
        <v>0</v>
      </c>
      <c r="N19" s="10">
        <f t="shared" si="4"/>
        <v>0</v>
      </c>
    </row>
    <row r="20" spans="1:14" x14ac:dyDescent="0.2">
      <c r="A20" s="7">
        <v>11</v>
      </c>
      <c r="B20" s="16">
        <f t="shared" si="5"/>
        <v>0.89632371799999999</v>
      </c>
      <c r="C20" s="10">
        <f t="shared" si="6"/>
        <v>0</v>
      </c>
      <c r="D20" s="10">
        <f t="shared" si="0"/>
        <v>0</v>
      </c>
      <c r="E20" s="10">
        <f t="shared" si="7"/>
        <v>0</v>
      </c>
      <c r="F20" s="10">
        <f t="shared" si="1"/>
        <v>0</v>
      </c>
      <c r="G20" s="10">
        <f>IF($A20&lt;$C$4,IF($A20&lt;Eingabe!$J$77,-Eingabe!$J$76*Eingabe!$J$78,-Eingabe!J$78*Eingabe!J$74*(1+G$7)^$A20),0)</f>
        <v>0</v>
      </c>
      <c r="H20" s="10">
        <f t="shared" si="2"/>
        <v>0</v>
      </c>
      <c r="I20" s="10">
        <f t="shared" si="8"/>
        <v>0</v>
      </c>
      <c r="J20" s="10">
        <f t="shared" si="3"/>
        <v>0</v>
      </c>
      <c r="K20" s="10">
        <f t="shared" si="9"/>
        <v>0</v>
      </c>
      <c r="L20" s="10">
        <f t="shared" si="4"/>
        <v>0</v>
      </c>
      <c r="M20" s="10">
        <f t="shared" si="10"/>
        <v>0</v>
      </c>
      <c r="N20" s="10">
        <f t="shared" si="4"/>
        <v>0</v>
      </c>
    </row>
    <row r="21" spans="1:14" x14ac:dyDescent="0.2">
      <c r="A21" s="7">
        <v>12</v>
      </c>
      <c r="B21" s="16">
        <f t="shared" si="5"/>
        <v>0.88744922500000001</v>
      </c>
      <c r="C21" s="10">
        <f t="shared" si="6"/>
        <v>0</v>
      </c>
      <c r="D21" s="10">
        <f t="shared" si="0"/>
        <v>0</v>
      </c>
      <c r="E21" s="10">
        <f t="shared" si="7"/>
        <v>0</v>
      </c>
      <c r="F21" s="10">
        <f t="shared" si="1"/>
        <v>0</v>
      </c>
      <c r="G21" s="10">
        <f>IF($A21&lt;$C$4,IF($A21&lt;Eingabe!$J$77,-Eingabe!$J$76*Eingabe!$J$78,-Eingabe!J$78*Eingabe!J$74*(1+G$7)^$A21),0)</f>
        <v>0</v>
      </c>
      <c r="H21" s="10">
        <f t="shared" si="2"/>
        <v>0</v>
      </c>
      <c r="I21" s="10">
        <f t="shared" si="8"/>
        <v>0</v>
      </c>
      <c r="J21" s="10">
        <f t="shared" si="3"/>
        <v>0</v>
      </c>
      <c r="K21" s="10">
        <f t="shared" si="9"/>
        <v>0</v>
      </c>
      <c r="L21" s="10">
        <f t="shared" si="4"/>
        <v>0</v>
      </c>
      <c r="M21" s="10">
        <f t="shared" si="10"/>
        <v>0</v>
      </c>
      <c r="N21" s="10">
        <f t="shared" si="4"/>
        <v>0</v>
      </c>
    </row>
    <row r="22" spans="1:14" x14ac:dyDescent="0.2">
      <c r="A22" s="7">
        <v>13</v>
      </c>
      <c r="B22" s="16">
        <f t="shared" si="5"/>
        <v>0.87866259899999999</v>
      </c>
      <c r="C22" s="10">
        <f t="shared" si="6"/>
        <v>0</v>
      </c>
      <c r="D22" s="10">
        <f t="shared" si="0"/>
        <v>0</v>
      </c>
      <c r="E22" s="10">
        <f t="shared" si="7"/>
        <v>0</v>
      </c>
      <c r="F22" s="10">
        <f t="shared" si="1"/>
        <v>0</v>
      </c>
      <c r="G22" s="10">
        <f>IF($A22&lt;$C$4,IF($A22&lt;Eingabe!$J$77,-Eingabe!$J$76*Eingabe!$J$78,-Eingabe!J$78*Eingabe!J$74*(1+G$7)^$A22),0)</f>
        <v>0</v>
      </c>
      <c r="H22" s="10">
        <f t="shared" si="2"/>
        <v>0</v>
      </c>
      <c r="I22" s="10">
        <f t="shared" si="8"/>
        <v>0</v>
      </c>
      <c r="J22" s="10">
        <f t="shared" si="3"/>
        <v>0</v>
      </c>
      <c r="K22" s="10">
        <f t="shared" si="9"/>
        <v>0</v>
      </c>
      <c r="L22" s="10">
        <f t="shared" si="4"/>
        <v>0</v>
      </c>
      <c r="M22" s="10">
        <f t="shared" si="10"/>
        <v>0</v>
      </c>
      <c r="N22" s="10">
        <f t="shared" si="4"/>
        <v>0</v>
      </c>
    </row>
    <row r="23" spans="1:14" x14ac:dyDescent="0.2">
      <c r="A23" s="7">
        <v>14</v>
      </c>
      <c r="B23" s="16">
        <f t="shared" si="5"/>
        <v>0.86996297</v>
      </c>
      <c r="C23" s="10">
        <f t="shared" si="6"/>
        <v>0</v>
      </c>
      <c r="D23" s="10">
        <f t="shared" si="0"/>
        <v>0</v>
      </c>
      <c r="E23" s="10">
        <f t="shared" si="7"/>
        <v>0</v>
      </c>
      <c r="F23" s="10">
        <f t="shared" si="1"/>
        <v>0</v>
      </c>
      <c r="G23" s="10">
        <f>IF($A23&lt;$C$4,IF($A23&lt;Eingabe!$J$77,-Eingabe!$J$76*Eingabe!$J$78,-Eingabe!J$78*Eingabe!J$74*(1+G$7)^$A23),0)</f>
        <v>0</v>
      </c>
      <c r="H23" s="10">
        <f t="shared" si="2"/>
        <v>0</v>
      </c>
      <c r="I23" s="10">
        <f t="shared" si="8"/>
        <v>0</v>
      </c>
      <c r="J23" s="10">
        <f t="shared" si="3"/>
        <v>0</v>
      </c>
      <c r="K23" s="10">
        <f t="shared" si="9"/>
        <v>0</v>
      </c>
      <c r="L23" s="10">
        <f t="shared" si="4"/>
        <v>0</v>
      </c>
      <c r="M23" s="10">
        <f t="shared" si="10"/>
        <v>0</v>
      </c>
      <c r="N23" s="10">
        <f t="shared" si="4"/>
        <v>0</v>
      </c>
    </row>
    <row r="24" spans="1:14" x14ac:dyDescent="0.2">
      <c r="A24" s="7">
        <v>15</v>
      </c>
      <c r="B24" s="16">
        <f t="shared" si="5"/>
        <v>0.86134947500000003</v>
      </c>
      <c r="C24" s="10">
        <f t="shared" si="6"/>
        <v>0</v>
      </c>
      <c r="D24" s="10">
        <f t="shared" si="0"/>
        <v>0</v>
      </c>
      <c r="E24" s="10">
        <f t="shared" si="7"/>
        <v>0</v>
      </c>
      <c r="F24" s="10">
        <f t="shared" si="1"/>
        <v>0</v>
      </c>
      <c r="G24" s="10">
        <f>IF($A24&lt;$C$4,IF($A24&lt;Eingabe!$J$77,-Eingabe!$J$76*Eingabe!$J$78,-Eingabe!J$78*Eingabe!J$74*(1+G$7)^$A24),0)</f>
        <v>0</v>
      </c>
      <c r="H24" s="10">
        <f t="shared" si="2"/>
        <v>0</v>
      </c>
      <c r="I24" s="10">
        <f t="shared" si="8"/>
        <v>0</v>
      </c>
      <c r="J24" s="10">
        <f t="shared" si="3"/>
        <v>0</v>
      </c>
      <c r="K24" s="10">
        <f t="shared" si="9"/>
        <v>0</v>
      </c>
      <c r="L24" s="10">
        <f t="shared" si="4"/>
        <v>0</v>
      </c>
      <c r="M24" s="10">
        <f t="shared" si="10"/>
        <v>0</v>
      </c>
      <c r="N24" s="10">
        <f t="shared" si="4"/>
        <v>0</v>
      </c>
    </row>
    <row r="25" spans="1:14" x14ac:dyDescent="0.2">
      <c r="A25" s="7">
        <v>16</v>
      </c>
      <c r="B25" s="16">
        <f t="shared" si="5"/>
        <v>0.85282126199999997</v>
      </c>
      <c r="C25" s="10">
        <f t="shared" si="6"/>
        <v>0</v>
      </c>
      <c r="D25" s="10">
        <f t="shared" si="0"/>
        <v>0</v>
      </c>
      <c r="E25" s="10">
        <f t="shared" si="7"/>
        <v>0</v>
      </c>
      <c r="F25" s="10">
        <f t="shared" si="1"/>
        <v>0</v>
      </c>
      <c r="G25" s="10">
        <f>IF($A25&lt;$C$4,IF($A25&lt;Eingabe!$J$77,-Eingabe!$J$76*Eingabe!$J$78,-Eingabe!J$78*Eingabe!J$74*(1+G$7)^$A25),0)</f>
        <v>0</v>
      </c>
      <c r="H25" s="10">
        <f t="shared" si="2"/>
        <v>0</v>
      </c>
      <c r="I25" s="10">
        <f t="shared" si="8"/>
        <v>0</v>
      </c>
      <c r="J25" s="10">
        <f t="shared" si="3"/>
        <v>0</v>
      </c>
      <c r="K25" s="10">
        <f t="shared" si="9"/>
        <v>0</v>
      </c>
      <c r="L25" s="10">
        <f t="shared" si="4"/>
        <v>0</v>
      </c>
      <c r="M25" s="10">
        <f t="shared" si="10"/>
        <v>0</v>
      </c>
      <c r="N25" s="10">
        <f t="shared" si="4"/>
        <v>0</v>
      </c>
    </row>
    <row r="26" spans="1:14" x14ac:dyDescent="0.2">
      <c r="A26" s="7">
        <v>17</v>
      </c>
      <c r="B26" s="16">
        <f t="shared" si="5"/>
        <v>0.84437748700000004</v>
      </c>
      <c r="C26" s="10">
        <f t="shared" si="6"/>
        <v>0</v>
      </c>
      <c r="D26" s="10">
        <f t="shared" si="0"/>
        <v>0</v>
      </c>
      <c r="E26" s="10">
        <f t="shared" si="7"/>
        <v>0</v>
      </c>
      <c r="F26" s="10">
        <f t="shared" si="1"/>
        <v>0</v>
      </c>
      <c r="G26" s="10">
        <f>IF($A26&lt;$C$4,IF($A26&lt;Eingabe!$J$77,-Eingabe!$J$76*Eingabe!$J$78,-Eingabe!J$78*Eingabe!J$74*(1+G$7)^$A26),0)</f>
        <v>0</v>
      </c>
      <c r="H26" s="10">
        <f t="shared" si="2"/>
        <v>0</v>
      </c>
      <c r="I26" s="10">
        <f t="shared" si="8"/>
        <v>0</v>
      </c>
      <c r="J26" s="10">
        <f t="shared" si="3"/>
        <v>0</v>
      </c>
      <c r="K26" s="10">
        <f t="shared" si="9"/>
        <v>0</v>
      </c>
      <c r="L26" s="10">
        <f t="shared" si="4"/>
        <v>0</v>
      </c>
      <c r="M26" s="10">
        <f t="shared" si="10"/>
        <v>0</v>
      </c>
      <c r="N26" s="10">
        <f t="shared" si="4"/>
        <v>0</v>
      </c>
    </row>
    <row r="27" spans="1:14" x14ac:dyDescent="0.2">
      <c r="A27" s="7">
        <v>18</v>
      </c>
      <c r="B27" s="16">
        <f t="shared" si="5"/>
        <v>0.83601731400000001</v>
      </c>
      <c r="C27" s="10">
        <f t="shared" si="6"/>
        <v>0</v>
      </c>
      <c r="D27" s="10">
        <f t="shared" si="0"/>
        <v>0</v>
      </c>
      <c r="E27" s="10">
        <f t="shared" si="7"/>
        <v>0</v>
      </c>
      <c r="F27" s="10">
        <f t="shared" si="1"/>
        <v>0</v>
      </c>
      <c r="G27" s="10">
        <f>IF($A27&lt;$C$4,IF($A27&lt;Eingabe!$J$77,-Eingabe!$J$76*Eingabe!$J$78,-Eingabe!J$78*Eingabe!J$74*(1+G$7)^$A27),0)</f>
        <v>0</v>
      </c>
      <c r="H27" s="10">
        <f t="shared" si="2"/>
        <v>0</v>
      </c>
      <c r="I27" s="10">
        <f t="shared" si="8"/>
        <v>0</v>
      </c>
      <c r="J27" s="10">
        <f t="shared" si="3"/>
        <v>0</v>
      </c>
      <c r="K27" s="10">
        <f t="shared" si="9"/>
        <v>0</v>
      </c>
      <c r="L27" s="10">
        <f t="shared" si="4"/>
        <v>0</v>
      </c>
      <c r="M27" s="10">
        <f t="shared" si="10"/>
        <v>0</v>
      </c>
      <c r="N27" s="10">
        <f t="shared" si="4"/>
        <v>0</v>
      </c>
    </row>
    <row r="28" spans="1:14" x14ac:dyDescent="0.2">
      <c r="A28" s="7">
        <v>19</v>
      </c>
      <c r="B28" s="16">
        <f t="shared" si="5"/>
        <v>0.82773991499999999</v>
      </c>
      <c r="C28" s="10">
        <f t="shared" si="6"/>
        <v>0</v>
      </c>
      <c r="D28" s="10">
        <f t="shared" si="0"/>
        <v>0</v>
      </c>
      <c r="E28" s="10">
        <f t="shared" si="7"/>
        <v>0</v>
      </c>
      <c r="F28" s="10">
        <f t="shared" si="1"/>
        <v>0</v>
      </c>
      <c r="G28" s="10">
        <f>IF($A28&lt;$C$4,IF($A28&lt;Eingabe!$J$77,-Eingabe!$J$76*Eingabe!$J$78,-Eingabe!J$78*Eingabe!J$74*(1+G$7)^$A28),0)</f>
        <v>0</v>
      </c>
      <c r="H28" s="10">
        <f t="shared" si="2"/>
        <v>0</v>
      </c>
      <c r="I28" s="10">
        <f t="shared" si="8"/>
        <v>0</v>
      </c>
      <c r="J28" s="10">
        <f t="shared" si="3"/>
        <v>0</v>
      </c>
      <c r="K28" s="10">
        <f t="shared" si="9"/>
        <v>0</v>
      </c>
      <c r="L28" s="10">
        <f t="shared" si="4"/>
        <v>0</v>
      </c>
      <c r="M28" s="10">
        <f t="shared" si="10"/>
        <v>0</v>
      </c>
      <c r="N28" s="10">
        <f t="shared" si="4"/>
        <v>0</v>
      </c>
    </row>
    <row r="29" spans="1:14" x14ac:dyDescent="0.2">
      <c r="A29" s="7">
        <v>20</v>
      </c>
      <c r="B29" s="16">
        <f t="shared" si="5"/>
        <v>0.81954446999999997</v>
      </c>
      <c r="C29" s="10">
        <f t="shared" si="6"/>
        <v>0</v>
      </c>
      <c r="D29" s="10">
        <f t="shared" si="0"/>
        <v>0</v>
      </c>
      <c r="E29" s="10">
        <f t="shared" si="7"/>
        <v>0</v>
      </c>
      <c r="F29" s="10">
        <f t="shared" si="1"/>
        <v>0</v>
      </c>
      <c r="G29" s="10">
        <f>IF($A29&lt;$C$4,IF($A29&lt;Eingabe!$J$77,-Eingabe!$J$76*Eingabe!$J$78,-Eingabe!J$78*Eingabe!J$74*(1+G$7)^$A29),0)</f>
        <v>0</v>
      </c>
      <c r="H29" s="10">
        <f t="shared" si="2"/>
        <v>0</v>
      </c>
      <c r="I29" s="10">
        <f t="shared" si="8"/>
        <v>0</v>
      </c>
      <c r="J29" s="10">
        <f t="shared" si="3"/>
        <v>0</v>
      </c>
      <c r="K29" s="10">
        <f t="shared" si="9"/>
        <v>0</v>
      </c>
      <c r="L29" s="10">
        <f t="shared" si="4"/>
        <v>0</v>
      </c>
      <c r="M29" s="10">
        <f t="shared" si="10"/>
        <v>0</v>
      </c>
      <c r="N29" s="10">
        <f t="shared" si="4"/>
        <v>0</v>
      </c>
    </row>
    <row r="30" spans="1:14" x14ac:dyDescent="0.2">
      <c r="A30" s="7">
        <v>21</v>
      </c>
      <c r="B30" s="16">
        <f t="shared" si="5"/>
        <v>0.81143016899999998</v>
      </c>
      <c r="C30" s="10">
        <f t="shared" si="6"/>
        <v>0</v>
      </c>
      <c r="D30" s="10">
        <f t="shared" si="0"/>
        <v>0</v>
      </c>
      <c r="E30" s="10">
        <f t="shared" si="7"/>
        <v>0</v>
      </c>
      <c r="F30" s="10">
        <f t="shared" si="1"/>
        <v>0</v>
      </c>
      <c r="G30" s="10">
        <f>IF($A30&lt;$C$4,IF($A30&lt;Eingabe!$J$77,-Eingabe!$J$76*Eingabe!$J$78,-Eingabe!J$78*Eingabe!J$74*(1+G$7)^$A30),0)</f>
        <v>0</v>
      </c>
      <c r="H30" s="10">
        <f t="shared" si="2"/>
        <v>0</v>
      </c>
      <c r="I30" s="10">
        <f t="shared" si="8"/>
        <v>0</v>
      </c>
      <c r="J30" s="10">
        <f t="shared" si="3"/>
        <v>0</v>
      </c>
      <c r="K30" s="10">
        <f t="shared" si="9"/>
        <v>0</v>
      </c>
      <c r="L30" s="10">
        <f t="shared" si="4"/>
        <v>0</v>
      </c>
      <c r="M30" s="10">
        <f t="shared" si="10"/>
        <v>0</v>
      </c>
      <c r="N30" s="10">
        <f t="shared" si="4"/>
        <v>0</v>
      </c>
    </row>
    <row r="31" spans="1:14" x14ac:dyDescent="0.2">
      <c r="A31" s="7">
        <v>22</v>
      </c>
      <c r="B31" s="16">
        <f t="shared" si="5"/>
        <v>0.80339620700000003</v>
      </c>
      <c r="C31" s="10">
        <f t="shared" si="6"/>
        <v>0</v>
      </c>
      <c r="D31" s="10">
        <f t="shared" si="0"/>
        <v>0</v>
      </c>
      <c r="E31" s="10">
        <f t="shared" si="7"/>
        <v>0</v>
      </c>
      <c r="F31" s="10">
        <f t="shared" si="1"/>
        <v>0</v>
      </c>
      <c r="G31" s="10">
        <f>IF($A31&lt;$C$4,IF($A31&lt;Eingabe!$J$77,-Eingabe!$J$76*Eingabe!$J$78,-Eingabe!J$78*Eingabe!J$74*(1+G$7)^$A31),0)</f>
        <v>0</v>
      </c>
      <c r="H31" s="10">
        <f t="shared" si="2"/>
        <v>0</v>
      </c>
      <c r="I31" s="10">
        <f t="shared" si="8"/>
        <v>0</v>
      </c>
      <c r="J31" s="10">
        <f t="shared" si="3"/>
        <v>0</v>
      </c>
      <c r="K31" s="10">
        <f t="shared" si="9"/>
        <v>0</v>
      </c>
      <c r="L31" s="10">
        <f t="shared" si="4"/>
        <v>0</v>
      </c>
      <c r="M31" s="10">
        <f t="shared" si="10"/>
        <v>0</v>
      </c>
      <c r="N31" s="10">
        <f t="shared" si="4"/>
        <v>0</v>
      </c>
    </row>
    <row r="32" spans="1:14" x14ac:dyDescent="0.2">
      <c r="A32" s="7">
        <v>23</v>
      </c>
      <c r="B32" s="16">
        <f t="shared" si="5"/>
        <v>0.79544178899999995</v>
      </c>
      <c r="C32" s="10">
        <f t="shared" si="6"/>
        <v>0</v>
      </c>
      <c r="D32" s="10">
        <f t="shared" si="0"/>
        <v>0</v>
      </c>
      <c r="E32" s="10">
        <f t="shared" si="7"/>
        <v>0</v>
      </c>
      <c r="F32" s="10">
        <f t="shared" si="1"/>
        <v>0</v>
      </c>
      <c r="G32" s="10">
        <f>IF($A32&lt;$C$4,IF($A32&lt;Eingabe!$J$77,-Eingabe!$J$76*Eingabe!$J$78,-Eingabe!J$78*Eingabe!J$74*(1+G$7)^$A32),0)</f>
        <v>0</v>
      </c>
      <c r="H32" s="10">
        <f t="shared" si="2"/>
        <v>0</v>
      </c>
      <c r="I32" s="10">
        <f t="shared" si="8"/>
        <v>0</v>
      </c>
      <c r="J32" s="10">
        <f t="shared" si="3"/>
        <v>0</v>
      </c>
      <c r="K32" s="10">
        <f t="shared" si="9"/>
        <v>0</v>
      </c>
      <c r="L32" s="10">
        <f t="shared" si="4"/>
        <v>0</v>
      </c>
      <c r="M32" s="10">
        <f t="shared" si="10"/>
        <v>0</v>
      </c>
      <c r="N32" s="10">
        <f t="shared" si="4"/>
        <v>0</v>
      </c>
    </row>
    <row r="33" spans="1:15" x14ac:dyDescent="0.2">
      <c r="A33" s="7">
        <v>24</v>
      </c>
      <c r="B33" s="16">
        <f t="shared" si="5"/>
        <v>0.78756612699999995</v>
      </c>
      <c r="C33" s="10">
        <f t="shared" si="6"/>
        <v>0</v>
      </c>
      <c r="D33" s="10">
        <f t="shared" si="0"/>
        <v>0</v>
      </c>
      <c r="E33" s="10">
        <f t="shared" si="7"/>
        <v>0</v>
      </c>
      <c r="F33" s="10">
        <f t="shared" si="1"/>
        <v>0</v>
      </c>
      <c r="G33" s="10">
        <f>IF($A33&lt;$C$4,IF($A33&lt;Eingabe!$J$77,-Eingabe!$J$76*Eingabe!$J$78,-Eingabe!J$78*Eingabe!J$74*(1+G$7)^$A33),0)</f>
        <v>0</v>
      </c>
      <c r="H33" s="10">
        <f t="shared" si="2"/>
        <v>0</v>
      </c>
      <c r="I33" s="10">
        <f t="shared" si="8"/>
        <v>0</v>
      </c>
      <c r="J33" s="10">
        <f t="shared" si="3"/>
        <v>0</v>
      </c>
      <c r="K33" s="10">
        <f t="shared" si="9"/>
        <v>0</v>
      </c>
      <c r="L33" s="10">
        <f t="shared" si="4"/>
        <v>0</v>
      </c>
      <c r="M33" s="10">
        <f t="shared" si="10"/>
        <v>0</v>
      </c>
      <c r="N33" s="10">
        <f t="shared" si="4"/>
        <v>0</v>
      </c>
    </row>
    <row r="34" spans="1:15" x14ac:dyDescent="0.2">
      <c r="A34" s="7">
        <v>25</v>
      </c>
      <c r="B34" s="16">
        <f t="shared" si="5"/>
        <v>0.77976844300000003</v>
      </c>
      <c r="C34" s="10">
        <f t="shared" si="6"/>
        <v>0</v>
      </c>
      <c r="D34" s="10">
        <f t="shared" si="0"/>
        <v>0</v>
      </c>
      <c r="E34" s="10">
        <f t="shared" si="7"/>
        <v>0</v>
      </c>
      <c r="F34" s="10">
        <f t="shared" si="1"/>
        <v>0</v>
      </c>
      <c r="G34" s="10">
        <f>IF($A34&lt;$C$4,IF($A34&lt;Eingabe!$J$77,-Eingabe!$J$76*Eingabe!$J$78,-Eingabe!J$78*Eingabe!J$74*(1+G$7)^$A34),0)</f>
        <v>0</v>
      </c>
      <c r="H34" s="10">
        <f t="shared" si="2"/>
        <v>0</v>
      </c>
      <c r="I34" s="10">
        <f t="shared" si="8"/>
        <v>0</v>
      </c>
      <c r="J34" s="10">
        <f t="shared" si="3"/>
        <v>0</v>
      </c>
      <c r="K34" s="10">
        <f t="shared" si="9"/>
        <v>0</v>
      </c>
      <c r="L34" s="10">
        <f t="shared" si="4"/>
        <v>0</v>
      </c>
      <c r="M34" s="10">
        <f t="shared" si="10"/>
        <v>0</v>
      </c>
      <c r="N34" s="10">
        <f t="shared" si="4"/>
        <v>0</v>
      </c>
    </row>
    <row r="35" spans="1:15" x14ac:dyDescent="0.2">
      <c r="A35" s="7">
        <v>26</v>
      </c>
      <c r="B35" s="16">
        <f t="shared" si="5"/>
        <v>0.772047963</v>
      </c>
      <c r="C35" s="10">
        <f t="shared" si="6"/>
        <v>0</v>
      </c>
      <c r="D35" s="10">
        <f t="shared" si="0"/>
        <v>0</v>
      </c>
      <c r="E35" s="10">
        <f t="shared" si="7"/>
        <v>0</v>
      </c>
      <c r="F35" s="10">
        <f t="shared" si="1"/>
        <v>0</v>
      </c>
      <c r="G35" s="10">
        <f>IF($A35&lt;$C$4,IF($A35&lt;Eingabe!$J$77,-Eingabe!$J$76*Eingabe!$J$78,-Eingabe!J$78*Eingabe!J$74*(1+G$7)^$A35),0)</f>
        <v>0</v>
      </c>
      <c r="H35" s="10">
        <f t="shared" si="2"/>
        <v>0</v>
      </c>
      <c r="I35" s="10">
        <f t="shared" si="8"/>
        <v>0</v>
      </c>
      <c r="J35" s="10">
        <f t="shared" si="3"/>
        <v>0</v>
      </c>
      <c r="K35" s="10">
        <f t="shared" si="9"/>
        <v>0</v>
      </c>
      <c r="L35" s="10">
        <f t="shared" si="4"/>
        <v>0</v>
      </c>
      <c r="M35" s="10">
        <f t="shared" si="10"/>
        <v>0</v>
      </c>
      <c r="N35" s="10">
        <f t="shared" si="4"/>
        <v>0</v>
      </c>
    </row>
    <row r="36" spans="1:15" x14ac:dyDescent="0.2">
      <c r="A36" s="7">
        <v>27</v>
      </c>
      <c r="B36" s="16">
        <f t="shared" si="5"/>
        <v>0.76440392400000001</v>
      </c>
      <c r="C36" s="10">
        <f t="shared" si="6"/>
        <v>0</v>
      </c>
      <c r="D36" s="10">
        <f t="shared" si="0"/>
        <v>0</v>
      </c>
      <c r="E36" s="10">
        <f t="shared" si="7"/>
        <v>0</v>
      </c>
      <c r="F36" s="10">
        <f t="shared" si="1"/>
        <v>0</v>
      </c>
      <c r="G36" s="10">
        <f>IF($A36&lt;$C$4,IF($A36&lt;Eingabe!$J$77,-Eingabe!$J$76*Eingabe!$J$78,-Eingabe!J$78*Eingabe!J$74*(1+G$7)^$A36),0)</f>
        <v>0</v>
      </c>
      <c r="H36" s="10">
        <f t="shared" si="2"/>
        <v>0</v>
      </c>
      <c r="I36" s="10">
        <f t="shared" si="8"/>
        <v>0</v>
      </c>
      <c r="J36" s="10">
        <f t="shared" si="3"/>
        <v>0</v>
      </c>
      <c r="K36" s="10">
        <f t="shared" si="9"/>
        <v>0</v>
      </c>
      <c r="L36" s="10">
        <f t="shared" si="4"/>
        <v>0</v>
      </c>
      <c r="M36" s="10">
        <f t="shared" si="10"/>
        <v>0</v>
      </c>
      <c r="N36" s="10">
        <f t="shared" si="4"/>
        <v>0</v>
      </c>
    </row>
    <row r="37" spans="1:15" x14ac:dyDescent="0.2">
      <c r="A37" s="7">
        <v>28</v>
      </c>
      <c r="B37" s="16">
        <f t="shared" si="5"/>
        <v>0.75683556799999996</v>
      </c>
      <c r="C37" s="10">
        <f t="shared" si="6"/>
        <v>0</v>
      </c>
      <c r="D37" s="10">
        <f t="shared" si="0"/>
        <v>0</v>
      </c>
      <c r="E37" s="10">
        <f t="shared" si="7"/>
        <v>0</v>
      </c>
      <c r="F37" s="10">
        <f t="shared" si="1"/>
        <v>0</v>
      </c>
      <c r="G37" s="10">
        <f>IF($A37&lt;$C$4,IF($A37&lt;Eingabe!$J$77,-Eingabe!$J$76*Eingabe!$J$78,-Eingabe!J$78*Eingabe!J$74*(1+G$7)^$A37),0)</f>
        <v>0</v>
      </c>
      <c r="H37" s="10">
        <f t="shared" si="2"/>
        <v>0</v>
      </c>
      <c r="I37" s="10">
        <f t="shared" si="8"/>
        <v>0</v>
      </c>
      <c r="J37" s="10">
        <f t="shared" si="3"/>
        <v>0</v>
      </c>
      <c r="K37" s="10">
        <f t="shared" si="9"/>
        <v>0</v>
      </c>
      <c r="L37" s="10">
        <f t="shared" si="4"/>
        <v>0</v>
      </c>
      <c r="M37" s="10">
        <f t="shared" si="10"/>
        <v>0</v>
      </c>
      <c r="N37" s="10">
        <f t="shared" si="4"/>
        <v>0</v>
      </c>
    </row>
    <row r="38" spans="1:15" x14ac:dyDescent="0.2">
      <c r="A38" s="7">
        <v>29</v>
      </c>
      <c r="B38" s="16">
        <f t="shared" si="5"/>
        <v>0.74934214700000001</v>
      </c>
      <c r="C38" s="10">
        <f t="shared" si="6"/>
        <v>0</v>
      </c>
      <c r="D38" s="10">
        <f t="shared" si="0"/>
        <v>0</v>
      </c>
      <c r="E38" s="10">
        <f t="shared" si="7"/>
        <v>0</v>
      </c>
      <c r="F38" s="10">
        <f t="shared" si="1"/>
        <v>0</v>
      </c>
      <c r="G38" s="10">
        <f>IF($A38&lt;$C$4,IF($A38&lt;Eingabe!$J$77,-Eingabe!$J$76*Eingabe!$J$78,-Eingabe!J$78*Eingabe!J$74*(1+G$7)^$A38),0)</f>
        <v>0</v>
      </c>
      <c r="H38" s="10">
        <f t="shared" si="2"/>
        <v>0</v>
      </c>
      <c r="I38" s="10">
        <f t="shared" si="8"/>
        <v>0</v>
      </c>
      <c r="J38" s="10">
        <f t="shared" si="3"/>
        <v>0</v>
      </c>
      <c r="K38" s="10">
        <f t="shared" si="9"/>
        <v>0</v>
      </c>
      <c r="L38" s="10">
        <f t="shared" si="4"/>
        <v>0</v>
      </c>
      <c r="M38" s="10">
        <f t="shared" si="10"/>
        <v>0</v>
      </c>
      <c r="N38" s="10">
        <f t="shared" si="4"/>
        <v>0</v>
      </c>
    </row>
    <row r="39" spans="1:15" x14ac:dyDescent="0.2">
      <c r="A39" s="7">
        <v>30</v>
      </c>
      <c r="B39" s="16">
        <f t="shared" si="5"/>
        <v>0.74192291799999999</v>
      </c>
      <c r="C39" s="10">
        <f t="shared" si="6"/>
        <v>0</v>
      </c>
      <c r="D39" s="10">
        <f t="shared" si="0"/>
        <v>0</v>
      </c>
      <c r="E39" s="10">
        <f t="shared" si="7"/>
        <v>0</v>
      </c>
      <c r="F39" s="10">
        <f t="shared" si="1"/>
        <v>0</v>
      </c>
      <c r="G39" s="10">
        <f>IF($A39&lt;$C$4,IF($A39&lt;Eingabe!$J$77,-Eingabe!$J$76*Eingabe!$J$78,-Eingabe!J$78*Eingabe!J$74*(1+G$7)^$A39),0)</f>
        <v>0</v>
      </c>
      <c r="H39" s="10">
        <f t="shared" si="2"/>
        <v>0</v>
      </c>
      <c r="I39" s="10">
        <f t="shared" si="8"/>
        <v>0</v>
      </c>
      <c r="J39" s="10">
        <f t="shared" si="3"/>
        <v>0</v>
      </c>
      <c r="K39" s="10">
        <f t="shared" si="9"/>
        <v>0</v>
      </c>
      <c r="L39" s="10">
        <f t="shared" si="4"/>
        <v>0</v>
      </c>
      <c r="M39" s="10">
        <f t="shared" si="10"/>
        <v>0</v>
      </c>
      <c r="N39" s="10">
        <f t="shared" si="4"/>
        <v>0</v>
      </c>
    </row>
    <row r="40" spans="1:15" x14ac:dyDescent="0.2">
      <c r="A40" s="7">
        <v>31</v>
      </c>
      <c r="B40" s="16">
        <f t="shared" si="5"/>
        <v>0.73457714600000001</v>
      </c>
      <c r="C40" s="10">
        <f t="shared" si="6"/>
        <v>0</v>
      </c>
      <c r="D40" s="10">
        <f t="shared" si="0"/>
        <v>0</v>
      </c>
      <c r="E40" s="10">
        <f t="shared" si="7"/>
        <v>0</v>
      </c>
      <c r="F40" s="10">
        <f t="shared" si="1"/>
        <v>0</v>
      </c>
      <c r="G40" s="10">
        <f>IF($A40&lt;$C$4,IF($A40&lt;Eingabe!$J$77,-Eingabe!$J$76*Eingabe!$J$78,-Eingabe!J$78*Eingabe!J$74*(1+G$7)^$A40),0)</f>
        <v>0</v>
      </c>
      <c r="H40" s="10">
        <f t="shared" si="2"/>
        <v>0</v>
      </c>
      <c r="I40" s="10">
        <f t="shared" si="8"/>
        <v>0</v>
      </c>
      <c r="J40" s="10">
        <f t="shared" si="3"/>
        <v>0</v>
      </c>
      <c r="K40" s="10">
        <f t="shared" si="9"/>
        <v>0</v>
      </c>
      <c r="L40" s="10">
        <f t="shared" si="4"/>
        <v>0</v>
      </c>
      <c r="M40" s="10">
        <f t="shared" si="10"/>
        <v>0</v>
      </c>
      <c r="N40" s="10">
        <f t="shared" si="4"/>
        <v>0</v>
      </c>
    </row>
    <row r="41" spans="1:15" x14ac:dyDescent="0.2">
      <c r="A41" s="7">
        <v>32</v>
      </c>
      <c r="B41" s="16">
        <f t="shared" si="5"/>
        <v>0.72730410499999998</v>
      </c>
      <c r="C41" s="10">
        <f t="shared" si="6"/>
        <v>0</v>
      </c>
      <c r="D41" s="10">
        <f t="shared" ref="D41:D59" si="11">$B41*C41</f>
        <v>0</v>
      </c>
      <c r="E41" s="10">
        <f t="shared" si="7"/>
        <v>0</v>
      </c>
      <c r="F41" s="10">
        <f t="shared" ref="F41:F59" si="12">$B41*E41</f>
        <v>0</v>
      </c>
      <c r="G41" s="10">
        <f>IF($A41&lt;$C$4,IF($A41&lt;Eingabe!$J$77,-Eingabe!$J$76*Eingabe!$J$78,-Eingabe!J$78*Eingabe!J$74*(1+G$7)^$A41),0)</f>
        <v>0</v>
      </c>
      <c r="H41" s="10">
        <f t="shared" ref="H41:H59" si="13">$B41*G41</f>
        <v>0</v>
      </c>
      <c r="I41" s="10">
        <f t="shared" si="8"/>
        <v>0</v>
      </c>
      <c r="J41" s="10">
        <f t="shared" ref="J41:J59" si="14">$B41*I41</f>
        <v>0</v>
      </c>
      <c r="K41" s="10">
        <f t="shared" si="9"/>
        <v>0</v>
      </c>
      <c r="L41" s="10">
        <f t="shared" ref="L41:N59" si="15">$B41*K41</f>
        <v>0</v>
      </c>
      <c r="M41" s="10">
        <f t="shared" si="10"/>
        <v>0</v>
      </c>
      <c r="N41" s="10">
        <f t="shared" si="15"/>
        <v>0</v>
      </c>
    </row>
    <row r="42" spans="1:15" x14ac:dyDescent="0.2">
      <c r="A42" s="7">
        <v>33</v>
      </c>
      <c r="B42" s="16">
        <f t="shared" ref="B42:B59" si="16">1/((1+$C$3)^A42)</f>
        <v>0.72010307500000004</v>
      </c>
      <c r="C42" s="10">
        <f t="shared" ref="C42:C59" si="17">IF($A42&lt;$C$4,C41*(1+$C$7),0)</f>
        <v>0</v>
      </c>
      <c r="D42" s="10">
        <f t="shared" si="11"/>
        <v>0</v>
      </c>
      <c r="E42" s="10">
        <f t="shared" ref="E42:E59" si="18">IF($A42&lt;$C$4,E41*(1+E$7),0)</f>
        <v>0</v>
      </c>
      <c r="F42" s="10">
        <f t="shared" si="12"/>
        <v>0</v>
      </c>
      <c r="G42" s="10">
        <f>IF($A42&lt;$C$4,IF($A42&lt;Eingabe!$J$77,-Eingabe!$J$76*Eingabe!$J$78,-Eingabe!J$78*Eingabe!J$74*(1+G$7)^$A42),0)</f>
        <v>0</v>
      </c>
      <c r="H42" s="10">
        <f t="shared" si="13"/>
        <v>0</v>
      </c>
      <c r="I42" s="10">
        <f t="shared" ref="I42:I59" si="19">IF($A42&lt;$C$4,I41*(1+I$7),0)</f>
        <v>0</v>
      </c>
      <c r="J42" s="10">
        <f t="shared" si="14"/>
        <v>0</v>
      </c>
      <c r="K42" s="10">
        <f t="shared" ref="K42:K59" si="20">IF($A42&lt;$C$4,K41*(1+K$7),0)</f>
        <v>0</v>
      </c>
      <c r="L42" s="10">
        <f t="shared" si="15"/>
        <v>0</v>
      </c>
      <c r="M42" s="10">
        <f t="shared" si="10"/>
        <v>0</v>
      </c>
      <c r="N42" s="10">
        <f t="shared" si="15"/>
        <v>0</v>
      </c>
    </row>
    <row r="43" spans="1:15" x14ac:dyDescent="0.2">
      <c r="A43" s="7">
        <v>34</v>
      </c>
      <c r="B43" s="16">
        <f t="shared" si="16"/>
        <v>0.71297334099999998</v>
      </c>
      <c r="C43" s="10">
        <f t="shared" si="17"/>
        <v>0</v>
      </c>
      <c r="D43" s="10">
        <f t="shared" si="11"/>
        <v>0</v>
      </c>
      <c r="E43" s="10">
        <f t="shared" si="18"/>
        <v>0</v>
      </c>
      <c r="F43" s="10">
        <f t="shared" si="12"/>
        <v>0</v>
      </c>
      <c r="G43" s="10">
        <f>IF($A43&lt;$C$4,IF($A43&lt;Eingabe!$J$77,-Eingabe!$J$76*Eingabe!$J$78,-Eingabe!J$78*Eingabe!J$74*(1+G$7)^$A43),0)</f>
        <v>0</v>
      </c>
      <c r="H43" s="10">
        <f t="shared" si="13"/>
        <v>0</v>
      </c>
      <c r="I43" s="10">
        <f t="shared" si="19"/>
        <v>0</v>
      </c>
      <c r="J43" s="10">
        <f t="shared" si="14"/>
        <v>0</v>
      </c>
      <c r="K43" s="10">
        <f t="shared" si="20"/>
        <v>0</v>
      </c>
      <c r="L43" s="10">
        <f t="shared" si="15"/>
        <v>0</v>
      </c>
      <c r="M43" s="10">
        <f t="shared" si="10"/>
        <v>0</v>
      </c>
      <c r="N43" s="10">
        <f t="shared" si="15"/>
        <v>0</v>
      </c>
    </row>
    <row r="44" spans="1:15" x14ac:dyDescent="0.2">
      <c r="A44" s="7">
        <v>35</v>
      </c>
      <c r="B44" s="16">
        <f t="shared" si="16"/>
        <v>0.70591419899999996</v>
      </c>
      <c r="C44" s="10">
        <f t="shared" si="17"/>
        <v>0</v>
      </c>
      <c r="D44" s="10">
        <f t="shared" si="11"/>
        <v>0</v>
      </c>
      <c r="E44" s="10">
        <f t="shared" si="18"/>
        <v>0</v>
      </c>
      <c r="F44" s="10">
        <f t="shared" si="12"/>
        <v>0</v>
      </c>
      <c r="G44" s="10">
        <f>IF($A44&lt;$C$4,IF($A44&lt;Eingabe!$J$77,-Eingabe!$J$76*Eingabe!$J$78,-Eingabe!J$78*Eingabe!J$74*(1+G$7)^$A44),0)</f>
        <v>0</v>
      </c>
      <c r="H44" s="10">
        <f t="shared" si="13"/>
        <v>0</v>
      </c>
      <c r="I44" s="10">
        <f t="shared" si="19"/>
        <v>0</v>
      </c>
      <c r="J44" s="10">
        <f t="shared" si="14"/>
        <v>0</v>
      </c>
      <c r="K44" s="10">
        <f t="shared" si="20"/>
        <v>0</v>
      </c>
      <c r="L44" s="10">
        <f t="shared" si="15"/>
        <v>0</v>
      </c>
      <c r="M44" s="10">
        <f t="shared" si="10"/>
        <v>0</v>
      </c>
      <c r="N44" s="10">
        <f t="shared" si="15"/>
        <v>0</v>
      </c>
    </row>
    <row r="45" spans="1:15" x14ac:dyDescent="0.2">
      <c r="A45" s="7">
        <v>36</v>
      </c>
      <c r="B45" s="16">
        <f t="shared" si="16"/>
        <v>0.69892494999999999</v>
      </c>
      <c r="C45" s="10">
        <f t="shared" si="17"/>
        <v>0</v>
      </c>
      <c r="D45" s="10">
        <f t="shared" si="11"/>
        <v>0</v>
      </c>
      <c r="E45" s="10">
        <f t="shared" si="18"/>
        <v>0</v>
      </c>
      <c r="F45" s="10">
        <f t="shared" si="12"/>
        <v>0</v>
      </c>
      <c r="G45" s="10">
        <f>IF($A45&lt;$C$4,IF($A45&lt;Eingabe!$J$77,-Eingabe!$J$76*Eingabe!$J$78,-Eingabe!J$78*Eingabe!J$74*(1+G$7)^$A45),0)</f>
        <v>0</v>
      </c>
      <c r="H45" s="10">
        <f t="shared" si="13"/>
        <v>0</v>
      </c>
      <c r="I45" s="10">
        <f t="shared" si="19"/>
        <v>0</v>
      </c>
      <c r="J45" s="10">
        <f t="shared" si="14"/>
        <v>0</v>
      </c>
      <c r="K45" s="10">
        <f t="shared" si="20"/>
        <v>0</v>
      </c>
      <c r="L45" s="10">
        <f t="shared" si="15"/>
        <v>0</v>
      </c>
      <c r="M45" s="10">
        <f t="shared" si="10"/>
        <v>0</v>
      </c>
      <c r="N45" s="10">
        <f t="shared" si="15"/>
        <v>0</v>
      </c>
    </row>
    <row r="46" spans="1:15" x14ac:dyDescent="0.2">
      <c r="A46" s="7">
        <v>37</v>
      </c>
      <c r="B46" s="16">
        <f t="shared" si="16"/>
        <v>0.69200490100000001</v>
      </c>
      <c r="C46" s="10">
        <f t="shared" si="17"/>
        <v>0</v>
      </c>
      <c r="D46" s="10">
        <f t="shared" si="11"/>
        <v>0</v>
      </c>
      <c r="E46" s="10">
        <f t="shared" si="18"/>
        <v>0</v>
      </c>
      <c r="F46" s="10">
        <f t="shared" si="12"/>
        <v>0</v>
      </c>
      <c r="G46" s="10">
        <f>IF($A46&lt;$C$4,IF($A46&lt;Eingabe!$J$77,-Eingabe!$J$76*Eingabe!$J$78,-Eingabe!J$78*Eingabe!J$74*(1+G$7)^$A46),0)</f>
        <v>0</v>
      </c>
      <c r="H46" s="10">
        <f t="shared" si="13"/>
        <v>0</v>
      </c>
      <c r="I46" s="10">
        <f t="shared" si="19"/>
        <v>0</v>
      </c>
      <c r="J46" s="10">
        <f t="shared" si="14"/>
        <v>0</v>
      </c>
      <c r="K46" s="10">
        <f t="shared" si="20"/>
        <v>0</v>
      </c>
      <c r="L46" s="10">
        <f t="shared" si="15"/>
        <v>0</v>
      </c>
      <c r="M46" s="10">
        <f t="shared" si="10"/>
        <v>0</v>
      </c>
      <c r="N46" s="10">
        <f t="shared" si="15"/>
        <v>0</v>
      </c>
    </row>
    <row r="47" spans="1:15" x14ac:dyDescent="0.2">
      <c r="A47" s="7">
        <v>38</v>
      </c>
      <c r="B47" s="16">
        <f t="shared" si="16"/>
        <v>0.68515336699999996</v>
      </c>
      <c r="C47" s="10">
        <f t="shared" si="17"/>
        <v>0</v>
      </c>
      <c r="D47" s="10">
        <f t="shared" si="11"/>
        <v>0</v>
      </c>
      <c r="E47" s="10">
        <f t="shared" si="18"/>
        <v>0</v>
      </c>
      <c r="F47" s="10">
        <f t="shared" si="12"/>
        <v>0</v>
      </c>
      <c r="G47" s="10">
        <f>IF($A47&lt;$C$4,IF($A47&lt;Eingabe!$J$77,-Eingabe!$J$76*Eingabe!$J$78,-Eingabe!J$78*Eingabe!J$74*(1+G$7)^$A47),0)</f>
        <v>0</v>
      </c>
      <c r="H47" s="10">
        <f t="shared" si="13"/>
        <v>0</v>
      </c>
      <c r="I47" s="10">
        <f t="shared" si="19"/>
        <v>0</v>
      </c>
      <c r="J47" s="10">
        <f t="shared" si="14"/>
        <v>0</v>
      </c>
      <c r="K47" s="10">
        <f t="shared" si="20"/>
        <v>0</v>
      </c>
      <c r="L47" s="10">
        <f t="shared" si="15"/>
        <v>0</v>
      </c>
      <c r="M47" s="10">
        <f t="shared" si="10"/>
        <v>0</v>
      </c>
      <c r="N47" s="10">
        <f t="shared" si="15"/>
        <v>0</v>
      </c>
      <c r="O47" s="10"/>
    </row>
    <row r="48" spans="1:15" x14ac:dyDescent="0.2">
      <c r="A48" s="7">
        <v>39</v>
      </c>
      <c r="B48" s="16">
        <f t="shared" si="16"/>
        <v>0.67836967000000004</v>
      </c>
      <c r="C48" s="10">
        <f t="shared" si="17"/>
        <v>0</v>
      </c>
      <c r="D48" s="10">
        <f t="shared" si="11"/>
        <v>0</v>
      </c>
      <c r="E48" s="10">
        <f t="shared" si="18"/>
        <v>0</v>
      </c>
      <c r="F48" s="10">
        <f t="shared" si="12"/>
        <v>0</v>
      </c>
      <c r="G48" s="10">
        <f>IF($A48&lt;$C$4,IF($A48&lt;Eingabe!$J$77,-Eingabe!$J$76*Eingabe!$J$78,-Eingabe!J$78*Eingabe!J$74*(1+G$7)^$A48),0)</f>
        <v>0</v>
      </c>
      <c r="H48" s="10">
        <f t="shared" si="13"/>
        <v>0</v>
      </c>
      <c r="I48" s="10">
        <f t="shared" si="19"/>
        <v>0</v>
      </c>
      <c r="J48" s="10">
        <f t="shared" si="14"/>
        <v>0</v>
      </c>
      <c r="K48" s="10">
        <f t="shared" si="20"/>
        <v>0</v>
      </c>
      <c r="L48" s="10">
        <f t="shared" si="15"/>
        <v>0</v>
      </c>
      <c r="M48" s="10">
        <f t="shared" si="10"/>
        <v>0</v>
      </c>
      <c r="N48" s="10">
        <f t="shared" si="15"/>
        <v>0</v>
      </c>
      <c r="O48" s="10"/>
    </row>
    <row r="49" spans="1:15" x14ac:dyDescent="0.2">
      <c r="A49" s="7">
        <v>40</v>
      </c>
      <c r="B49" s="16">
        <f t="shared" si="16"/>
        <v>0.67165313900000001</v>
      </c>
      <c r="C49" s="10">
        <f t="shared" si="17"/>
        <v>0</v>
      </c>
      <c r="D49" s="10">
        <f t="shared" si="11"/>
        <v>0</v>
      </c>
      <c r="E49" s="10">
        <f t="shared" si="18"/>
        <v>0</v>
      </c>
      <c r="F49" s="10">
        <f t="shared" si="12"/>
        <v>0</v>
      </c>
      <c r="G49" s="10">
        <f>IF($A49&lt;$C$4,IF($A49&lt;Eingabe!$J$77,-Eingabe!$J$76*Eingabe!$J$78,-Eingabe!J$78*Eingabe!J$74*(1+G$7)^$A49),0)</f>
        <v>0</v>
      </c>
      <c r="H49" s="10">
        <f t="shared" si="13"/>
        <v>0</v>
      </c>
      <c r="I49" s="10">
        <f t="shared" si="19"/>
        <v>0</v>
      </c>
      <c r="J49" s="10">
        <f t="shared" si="14"/>
        <v>0</v>
      </c>
      <c r="K49" s="10">
        <f t="shared" si="20"/>
        <v>0</v>
      </c>
      <c r="L49" s="10">
        <f t="shared" si="15"/>
        <v>0</v>
      </c>
      <c r="M49" s="10">
        <f t="shared" si="10"/>
        <v>0</v>
      </c>
      <c r="N49" s="10">
        <f t="shared" si="15"/>
        <v>0</v>
      </c>
      <c r="O49" s="10"/>
    </row>
    <row r="50" spans="1:15" x14ac:dyDescent="0.2">
      <c r="A50" s="7">
        <v>41</v>
      </c>
      <c r="B50" s="16">
        <f t="shared" si="16"/>
        <v>0.66500310799999995</v>
      </c>
      <c r="C50" s="10">
        <f t="shared" si="17"/>
        <v>0</v>
      </c>
      <c r="D50" s="10">
        <f t="shared" si="11"/>
        <v>0</v>
      </c>
      <c r="E50" s="10">
        <f t="shared" si="18"/>
        <v>0</v>
      </c>
      <c r="F50" s="10">
        <f t="shared" si="12"/>
        <v>0</v>
      </c>
      <c r="G50" s="10">
        <f>IF($A50&lt;$C$4,IF($A50&lt;Eingabe!$J$77,-Eingabe!$J$76*Eingabe!$J$78,-Eingabe!J$78*Eingabe!J$74*(1+G$7)^$A50),0)</f>
        <v>0</v>
      </c>
      <c r="H50" s="10">
        <f t="shared" si="13"/>
        <v>0</v>
      </c>
      <c r="I50" s="10">
        <f t="shared" si="19"/>
        <v>0</v>
      </c>
      <c r="J50" s="10">
        <f t="shared" si="14"/>
        <v>0</v>
      </c>
      <c r="K50" s="10">
        <f t="shared" si="20"/>
        <v>0</v>
      </c>
      <c r="L50" s="10">
        <f t="shared" si="15"/>
        <v>0</v>
      </c>
      <c r="M50" s="10">
        <f t="shared" si="10"/>
        <v>0</v>
      </c>
      <c r="N50" s="10">
        <f t="shared" si="15"/>
        <v>0</v>
      </c>
      <c r="O50" s="10"/>
    </row>
    <row r="51" spans="1:15" x14ac:dyDescent="0.2">
      <c r="A51" s="7">
        <v>42</v>
      </c>
      <c r="B51" s="16">
        <f t="shared" si="16"/>
        <v>0.65841891900000005</v>
      </c>
      <c r="C51" s="10">
        <f t="shared" si="17"/>
        <v>0</v>
      </c>
      <c r="D51" s="10">
        <f t="shared" si="11"/>
        <v>0</v>
      </c>
      <c r="E51" s="10">
        <f t="shared" si="18"/>
        <v>0</v>
      </c>
      <c r="F51" s="10">
        <f t="shared" si="12"/>
        <v>0</v>
      </c>
      <c r="G51" s="10">
        <f>IF($A51&lt;$C$4,IF($A51&lt;Eingabe!$J$77,-Eingabe!$J$76*Eingabe!$J$78,-Eingabe!J$78*Eingabe!J$74*(1+G$7)^$A51),0)</f>
        <v>0</v>
      </c>
      <c r="H51" s="10">
        <f t="shared" si="13"/>
        <v>0</v>
      </c>
      <c r="I51" s="10">
        <f t="shared" si="19"/>
        <v>0</v>
      </c>
      <c r="J51" s="10">
        <f t="shared" si="14"/>
        <v>0</v>
      </c>
      <c r="K51" s="10">
        <f t="shared" si="20"/>
        <v>0</v>
      </c>
      <c r="L51" s="10">
        <f t="shared" si="15"/>
        <v>0</v>
      </c>
      <c r="M51" s="10">
        <f t="shared" si="10"/>
        <v>0</v>
      </c>
      <c r="N51" s="10">
        <f t="shared" si="15"/>
        <v>0</v>
      </c>
      <c r="O51" s="10"/>
    </row>
    <row r="52" spans="1:15" x14ac:dyDescent="0.2">
      <c r="A52" s="7">
        <v>43</v>
      </c>
      <c r="B52" s="16">
        <f t="shared" si="16"/>
        <v>0.65189991899999999</v>
      </c>
      <c r="C52" s="10">
        <f t="shared" si="17"/>
        <v>0</v>
      </c>
      <c r="D52" s="10">
        <f t="shared" si="11"/>
        <v>0</v>
      </c>
      <c r="E52" s="10">
        <f t="shared" si="18"/>
        <v>0</v>
      </c>
      <c r="F52" s="10">
        <f t="shared" si="12"/>
        <v>0</v>
      </c>
      <c r="G52" s="10">
        <f>IF($A52&lt;$C$4,IF($A52&lt;Eingabe!$J$77,-Eingabe!$J$76*Eingabe!$J$78,-Eingabe!J$78*Eingabe!J$74*(1+G$7)^$A52),0)</f>
        <v>0</v>
      </c>
      <c r="H52" s="10">
        <f t="shared" si="13"/>
        <v>0</v>
      </c>
      <c r="I52" s="10">
        <f t="shared" si="19"/>
        <v>0</v>
      </c>
      <c r="J52" s="10">
        <f t="shared" si="14"/>
        <v>0</v>
      </c>
      <c r="K52" s="10">
        <f t="shared" si="20"/>
        <v>0</v>
      </c>
      <c r="L52" s="10">
        <f t="shared" si="15"/>
        <v>0</v>
      </c>
      <c r="M52" s="10">
        <f t="shared" si="10"/>
        <v>0</v>
      </c>
      <c r="N52" s="10">
        <f t="shared" si="15"/>
        <v>0</v>
      </c>
      <c r="O52" s="10"/>
    </row>
    <row r="53" spans="1:15" x14ac:dyDescent="0.2">
      <c r="A53" s="7">
        <v>44</v>
      </c>
      <c r="B53" s="16">
        <f t="shared" si="16"/>
        <v>0.645445465</v>
      </c>
      <c r="C53" s="10">
        <f t="shared" si="17"/>
        <v>0</v>
      </c>
      <c r="D53" s="10">
        <f t="shared" si="11"/>
        <v>0</v>
      </c>
      <c r="E53" s="10">
        <f t="shared" si="18"/>
        <v>0</v>
      </c>
      <c r="F53" s="10">
        <f t="shared" si="12"/>
        <v>0</v>
      </c>
      <c r="G53" s="10">
        <f>IF($A53&lt;$C$4,IF($A53&lt;Eingabe!$J$77,-Eingabe!$J$76*Eingabe!$J$78,-Eingabe!J$78*Eingabe!J$74*(1+G$7)^$A53),0)</f>
        <v>0</v>
      </c>
      <c r="H53" s="10">
        <f t="shared" si="13"/>
        <v>0</v>
      </c>
      <c r="I53" s="10">
        <f t="shared" si="19"/>
        <v>0</v>
      </c>
      <c r="J53" s="10">
        <f t="shared" si="14"/>
        <v>0</v>
      </c>
      <c r="K53" s="10">
        <f t="shared" si="20"/>
        <v>0</v>
      </c>
      <c r="L53" s="10">
        <f t="shared" si="15"/>
        <v>0</v>
      </c>
      <c r="M53" s="10">
        <f t="shared" si="10"/>
        <v>0</v>
      </c>
      <c r="N53" s="10">
        <f t="shared" si="15"/>
        <v>0</v>
      </c>
      <c r="O53" s="10"/>
    </row>
    <row r="54" spans="1:15" x14ac:dyDescent="0.2">
      <c r="A54" s="7">
        <v>45</v>
      </c>
      <c r="B54" s="16">
        <f t="shared" si="16"/>
        <v>0.63905491599999997</v>
      </c>
      <c r="C54" s="10">
        <f t="shared" si="17"/>
        <v>0</v>
      </c>
      <c r="D54" s="10">
        <f t="shared" si="11"/>
        <v>0</v>
      </c>
      <c r="E54" s="10">
        <f t="shared" si="18"/>
        <v>0</v>
      </c>
      <c r="F54" s="10">
        <f t="shared" si="12"/>
        <v>0</v>
      </c>
      <c r="G54" s="10">
        <f>IF($A54&lt;$C$4,IF($A54&lt;Eingabe!$J$77,-Eingabe!$J$76*Eingabe!$J$78,-Eingabe!J$78*Eingabe!J$74*(1+G$7)^$A54),0)</f>
        <v>0</v>
      </c>
      <c r="H54" s="10">
        <f t="shared" si="13"/>
        <v>0</v>
      </c>
      <c r="I54" s="10">
        <f t="shared" si="19"/>
        <v>0</v>
      </c>
      <c r="J54" s="10">
        <f t="shared" si="14"/>
        <v>0</v>
      </c>
      <c r="K54" s="10">
        <f t="shared" si="20"/>
        <v>0</v>
      </c>
      <c r="L54" s="10">
        <f t="shared" si="15"/>
        <v>0</v>
      </c>
      <c r="M54" s="10">
        <f t="shared" si="10"/>
        <v>0</v>
      </c>
      <c r="N54" s="10">
        <f t="shared" si="15"/>
        <v>0</v>
      </c>
      <c r="O54" s="10"/>
    </row>
    <row r="55" spans="1:15" x14ac:dyDescent="0.2">
      <c r="A55" s="7">
        <v>46</v>
      </c>
      <c r="B55" s="16">
        <f t="shared" si="16"/>
        <v>0.63272763899999995</v>
      </c>
      <c r="C55" s="10">
        <f t="shared" si="17"/>
        <v>0</v>
      </c>
      <c r="D55" s="10">
        <f t="shared" si="11"/>
        <v>0</v>
      </c>
      <c r="E55" s="10">
        <f t="shared" si="18"/>
        <v>0</v>
      </c>
      <c r="F55" s="10">
        <f t="shared" si="12"/>
        <v>0</v>
      </c>
      <c r="G55" s="10">
        <f>IF($A55&lt;$C$4,IF($A55&lt;Eingabe!$J$77,-Eingabe!$J$76*Eingabe!$J$78,-Eingabe!J$78*Eingabe!J$74*(1+G$7)^$A55),0)</f>
        <v>0</v>
      </c>
      <c r="H55" s="10">
        <f t="shared" si="13"/>
        <v>0</v>
      </c>
      <c r="I55" s="10">
        <f t="shared" si="19"/>
        <v>0</v>
      </c>
      <c r="J55" s="10">
        <f t="shared" si="14"/>
        <v>0</v>
      </c>
      <c r="K55" s="10">
        <f t="shared" si="20"/>
        <v>0</v>
      </c>
      <c r="L55" s="10">
        <f t="shared" si="15"/>
        <v>0</v>
      </c>
      <c r="M55" s="10">
        <f t="shared" si="10"/>
        <v>0</v>
      </c>
      <c r="N55" s="10">
        <f t="shared" si="15"/>
        <v>0</v>
      </c>
      <c r="O55" s="10"/>
    </row>
    <row r="56" spans="1:15" x14ac:dyDescent="0.2">
      <c r="A56" s="7">
        <v>47</v>
      </c>
      <c r="B56" s="16">
        <f t="shared" si="16"/>
        <v>0.62646300899999996</v>
      </c>
      <c r="C56" s="10">
        <f t="shared" si="17"/>
        <v>0</v>
      </c>
      <c r="D56" s="10">
        <f t="shared" si="11"/>
        <v>0</v>
      </c>
      <c r="E56" s="10">
        <f t="shared" si="18"/>
        <v>0</v>
      </c>
      <c r="F56" s="10">
        <f t="shared" si="12"/>
        <v>0</v>
      </c>
      <c r="G56" s="10">
        <f>IF($A56&lt;$C$4,IF($A56&lt;Eingabe!$J$77,-Eingabe!$J$76*Eingabe!$J$78,-Eingabe!J$78*Eingabe!J$74*(1+G$7)^$A56),0)</f>
        <v>0</v>
      </c>
      <c r="H56" s="10">
        <f t="shared" si="13"/>
        <v>0</v>
      </c>
      <c r="I56" s="10">
        <f t="shared" si="19"/>
        <v>0</v>
      </c>
      <c r="J56" s="10">
        <f t="shared" si="14"/>
        <v>0</v>
      </c>
      <c r="K56" s="10">
        <f t="shared" si="20"/>
        <v>0</v>
      </c>
      <c r="L56" s="10">
        <f t="shared" si="15"/>
        <v>0</v>
      </c>
      <c r="M56" s="10">
        <f t="shared" si="10"/>
        <v>0</v>
      </c>
      <c r="N56" s="10">
        <f t="shared" si="15"/>
        <v>0</v>
      </c>
      <c r="O56" s="10"/>
    </row>
    <row r="57" spans="1:15" x14ac:dyDescent="0.2">
      <c r="A57" s="7">
        <v>48</v>
      </c>
      <c r="B57" s="16">
        <f t="shared" si="16"/>
        <v>0.62026040500000001</v>
      </c>
      <c r="C57" s="10">
        <f t="shared" si="17"/>
        <v>0</v>
      </c>
      <c r="D57" s="10">
        <f t="shared" si="11"/>
        <v>0</v>
      </c>
      <c r="E57" s="10">
        <f t="shared" si="18"/>
        <v>0</v>
      </c>
      <c r="F57" s="10">
        <f t="shared" si="12"/>
        <v>0</v>
      </c>
      <c r="G57" s="10">
        <f>IF($A57&lt;$C$4,IF($A57&lt;Eingabe!$J$77,-Eingabe!$J$76*Eingabe!$J$78,-Eingabe!J$78*Eingabe!J$74*(1+G$7)^$A57),0)</f>
        <v>0</v>
      </c>
      <c r="H57" s="10">
        <f t="shared" si="13"/>
        <v>0</v>
      </c>
      <c r="I57" s="10">
        <f t="shared" si="19"/>
        <v>0</v>
      </c>
      <c r="J57" s="10">
        <f t="shared" si="14"/>
        <v>0</v>
      </c>
      <c r="K57" s="10">
        <f t="shared" si="20"/>
        <v>0</v>
      </c>
      <c r="L57" s="10">
        <f t="shared" si="15"/>
        <v>0</v>
      </c>
      <c r="M57" s="10">
        <f t="shared" si="10"/>
        <v>0</v>
      </c>
      <c r="N57" s="10">
        <f t="shared" si="15"/>
        <v>0</v>
      </c>
      <c r="O57" s="10"/>
    </row>
    <row r="58" spans="1:15" x14ac:dyDescent="0.2">
      <c r="A58" s="7">
        <v>49</v>
      </c>
      <c r="B58" s="16">
        <f t="shared" si="16"/>
        <v>0.61411921300000005</v>
      </c>
      <c r="C58" s="10">
        <f t="shared" si="17"/>
        <v>0</v>
      </c>
      <c r="D58" s="10">
        <f t="shared" si="11"/>
        <v>0</v>
      </c>
      <c r="E58" s="10">
        <f t="shared" si="18"/>
        <v>0</v>
      </c>
      <c r="F58" s="10">
        <f t="shared" si="12"/>
        <v>0</v>
      </c>
      <c r="G58" s="10">
        <f>IF($A58&lt;$C$4,IF($A58&lt;Eingabe!$J$77,-Eingabe!$J$76*Eingabe!$J$78,-Eingabe!J$78*Eingabe!J$74*(1+G$7)^$A58),0)</f>
        <v>0</v>
      </c>
      <c r="H58" s="10">
        <f t="shared" si="13"/>
        <v>0</v>
      </c>
      <c r="I58" s="10">
        <f t="shared" si="19"/>
        <v>0</v>
      </c>
      <c r="J58" s="10">
        <f t="shared" si="14"/>
        <v>0</v>
      </c>
      <c r="K58" s="10">
        <f t="shared" si="20"/>
        <v>0</v>
      </c>
      <c r="L58" s="10">
        <f t="shared" si="15"/>
        <v>0</v>
      </c>
      <c r="M58" s="10">
        <f t="shared" si="10"/>
        <v>0</v>
      </c>
      <c r="N58" s="10">
        <f t="shared" si="15"/>
        <v>0</v>
      </c>
      <c r="O58" s="10"/>
    </row>
    <row r="59" spans="1:15" x14ac:dyDescent="0.2">
      <c r="A59" s="7">
        <v>50</v>
      </c>
      <c r="B59" s="16">
        <f t="shared" si="16"/>
        <v>0.60803882499999995</v>
      </c>
      <c r="C59" s="10">
        <f t="shared" si="17"/>
        <v>0</v>
      </c>
      <c r="D59" s="10">
        <f t="shared" si="11"/>
        <v>0</v>
      </c>
      <c r="E59" s="10">
        <f t="shared" si="18"/>
        <v>0</v>
      </c>
      <c r="F59" s="10">
        <f t="shared" si="12"/>
        <v>0</v>
      </c>
      <c r="G59" s="10">
        <f>IF($A59&lt;$C$4,IF($A59&lt;Eingabe!$J$77,-Eingabe!$J$76*Eingabe!$J$78,-Eingabe!J$78*Eingabe!J$74*(1+G$7)^$A59),0)</f>
        <v>0</v>
      </c>
      <c r="H59" s="10">
        <f t="shared" si="13"/>
        <v>0</v>
      </c>
      <c r="I59" s="10">
        <f t="shared" si="19"/>
        <v>0</v>
      </c>
      <c r="J59" s="10">
        <f t="shared" si="14"/>
        <v>0</v>
      </c>
      <c r="K59" s="10">
        <f t="shared" si="20"/>
        <v>0</v>
      </c>
      <c r="L59" s="10">
        <f t="shared" si="15"/>
        <v>0</v>
      </c>
      <c r="M59" s="10">
        <f t="shared" si="10"/>
        <v>0</v>
      </c>
      <c r="N59" s="10">
        <f t="shared" si="15"/>
        <v>0</v>
      </c>
    </row>
    <row r="60" spans="1:15" x14ac:dyDescent="0.2">
      <c r="B60" s="16"/>
      <c r="C60" s="11"/>
      <c r="D60" s="16"/>
      <c r="E60" s="11"/>
      <c r="F60" s="10"/>
      <c r="G60" s="11"/>
      <c r="H60" s="10"/>
      <c r="I60" s="11"/>
      <c r="J60" s="12"/>
      <c r="K60" s="13"/>
      <c r="L60" s="10"/>
      <c r="M60" s="13"/>
      <c r="N60" s="10"/>
    </row>
    <row r="61" spans="1:15" x14ac:dyDescent="0.2">
      <c r="A61" s="8" t="s">
        <v>65</v>
      </c>
      <c r="B61" s="9"/>
      <c r="C61" s="9">
        <f>SUM(C9:C59)</f>
        <v>0</v>
      </c>
      <c r="D61" s="9">
        <f>SUM(D9:D60)</f>
        <v>0</v>
      </c>
      <c r="E61" s="9">
        <f t="shared" ref="E61:L61" si="21">SUM(E9:E59)</f>
        <v>0</v>
      </c>
      <c r="F61" s="9">
        <f t="shared" si="21"/>
        <v>0</v>
      </c>
      <c r="G61" s="9">
        <f t="shared" si="21"/>
        <v>0</v>
      </c>
      <c r="H61" s="9">
        <f t="shared" si="21"/>
        <v>0</v>
      </c>
      <c r="I61" s="9">
        <f t="shared" si="21"/>
        <v>0</v>
      </c>
      <c r="J61" s="9">
        <f t="shared" si="21"/>
        <v>0</v>
      </c>
      <c r="K61" s="9">
        <f t="shared" si="21"/>
        <v>0</v>
      </c>
      <c r="L61" s="9">
        <f t="shared" si="21"/>
        <v>0</v>
      </c>
      <c r="M61" s="9">
        <f>SUM(M9:M59)</f>
        <v>0</v>
      </c>
      <c r="N61" s="9">
        <f>SUM(N9:N59)</f>
        <v>0</v>
      </c>
    </row>
    <row r="62" spans="1:15" x14ac:dyDescent="0.2">
      <c r="C62" s="26"/>
      <c r="D62" s="26"/>
    </row>
    <row r="63" spans="1:15" x14ac:dyDescent="0.2">
      <c r="C63" s="26"/>
    </row>
  </sheetData>
  <customSheetViews>
    <customSheetView guid="{65346118-1A62-41CA-A297-6669CB468B9F}" fitToPage="1">
      <selection sqref="A1:C1"/>
      <pageMargins left="0.7" right="0.7" top="0.78740157499999996" bottom="0.78740157499999996" header="0.3" footer="0.3"/>
      <pageSetup paperSize="9" scale="68" orientation="landscape" r:id="rId1"/>
      <headerFooter alignWithMargins="0"/>
    </customSheetView>
  </customSheetViews>
  <mergeCells count="15">
    <mergeCell ref="A1:C1"/>
    <mergeCell ref="A3:B3"/>
    <mergeCell ref="A4:B4"/>
    <mergeCell ref="A7:B7"/>
    <mergeCell ref="I6:J6"/>
    <mergeCell ref="I7:J7"/>
    <mergeCell ref="C6:D6"/>
    <mergeCell ref="C7:D7"/>
    <mergeCell ref="M7:N7"/>
    <mergeCell ref="M6:N6"/>
    <mergeCell ref="K7:L7"/>
    <mergeCell ref="E6:F6"/>
    <mergeCell ref="E7:F7"/>
    <mergeCell ref="G6:H6"/>
    <mergeCell ref="G7:H7"/>
  </mergeCells>
  <phoneticPr fontId="29" type="noConversion"/>
  <pageMargins left="0.7" right="0.7" top="0.78740157499999996" bottom="0.78740157499999996" header="0.3" footer="0.3"/>
  <pageSetup paperSize="9" scale="68"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O63"/>
  <sheetViews>
    <sheetView workbookViewId="0">
      <selection activeCell="L26" sqref="L26"/>
    </sheetView>
  </sheetViews>
  <sheetFormatPr baseColWidth="10" defaultColWidth="11.42578125" defaultRowHeight="12" x14ac:dyDescent="0.2"/>
  <cols>
    <col min="1" max="1" width="4.7109375" style="7" customWidth="1"/>
    <col min="2" max="2" width="15.7109375" style="7" customWidth="1"/>
    <col min="3" max="3" width="17.140625" style="7" customWidth="1"/>
    <col min="4" max="4" width="16.85546875" style="7" customWidth="1"/>
    <col min="5" max="5" width="11.42578125" style="7"/>
    <col min="6" max="6" width="12.28515625" style="7" customWidth="1"/>
    <col min="7" max="7" width="11.42578125" style="7"/>
    <col min="8" max="10" width="12.28515625" style="7" customWidth="1"/>
    <col min="11" max="11" width="11.42578125" style="7"/>
    <col min="12" max="12" width="12.7109375" style="7" customWidth="1"/>
    <col min="13" max="13" width="11.42578125" style="7"/>
    <col min="14" max="14" width="12.7109375" style="7" customWidth="1"/>
    <col min="15" max="16384" width="11.42578125" style="7"/>
  </cols>
  <sheetData>
    <row r="1" spans="1:14" x14ac:dyDescent="0.2">
      <c r="A1" s="588" t="str">
        <f>Versionsnummer_Variantenvergleich</f>
        <v>Version 3 vom 29.03.2021</v>
      </c>
      <c r="B1" s="588"/>
      <c r="C1" s="588"/>
    </row>
    <row r="2" spans="1:14" s="65" customFormat="1" ht="18" customHeight="1" x14ac:dyDescent="0.25">
      <c r="A2" s="173" t="str">
        <f xml:space="preserve"> "Variante " &amp; Eingabe!N45 &amp; " " &amp;Eingabe!N46&amp; ": " &amp;Eingabe!N48</f>
        <v>Variante 2 Planungsvariante: Anklicken öffnet ein Auswahlmenü</v>
      </c>
      <c r="B2" s="173"/>
      <c r="C2" s="173"/>
      <c r="D2" s="173"/>
      <c r="E2" s="173"/>
      <c r="F2" s="173"/>
      <c r="G2" s="173"/>
      <c r="H2" s="173"/>
      <c r="I2" s="173"/>
      <c r="J2" s="173"/>
      <c r="K2" s="173"/>
      <c r="L2" s="173"/>
      <c r="M2" s="173"/>
      <c r="N2" s="173"/>
    </row>
    <row r="3" spans="1:14" ht="12.75" customHeight="1" x14ac:dyDescent="0.2">
      <c r="A3" s="589" t="s">
        <v>68</v>
      </c>
      <c r="B3" s="589"/>
      <c r="C3" s="20">
        <f>Eingabe!G31</f>
        <v>0.01</v>
      </c>
      <c r="D3" s="18" t="s">
        <v>40</v>
      </c>
      <c r="E3" s="589"/>
      <c r="F3" s="589"/>
      <c r="G3" s="69"/>
      <c r="H3" s="18"/>
    </row>
    <row r="4" spans="1:14" ht="12.75" customHeight="1" x14ac:dyDescent="0.2">
      <c r="A4" s="589" t="s">
        <v>66</v>
      </c>
      <c r="B4" s="589"/>
      <c r="C4" s="22">
        <f>Eingabe!G32</f>
        <v>30</v>
      </c>
      <c r="D4" s="18" t="s">
        <v>24</v>
      </c>
      <c r="E4" s="589"/>
      <c r="F4" s="589"/>
      <c r="G4" s="18"/>
      <c r="H4" s="18"/>
    </row>
    <row r="5" spans="1:14" ht="12.75" customHeight="1" x14ac:dyDescent="0.2">
      <c r="A5" s="17"/>
      <c r="B5" s="17"/>
      <c r="C5" s="22"/>
      <c r="D5" s="18"/>
      <c r="E5" s="18"/>
      <c r="F5" s="18"/>
      <c r="G5" s="18"/>
      <c r="H5" s="18"/>
    </row>
    <row r="6" spans="1:14" ht="12.75" customHeight="1" x14ac:dyDescent="0.2">
      <c r="B6" s="18"/>
      <c r="C6" s="587" t="s">
        <v>12</v>
      </c>
      <c r="D6" s="587"/>
      <c r="E6" s="587" t="s">
        <v>14</v>
      </c>
      <c r="F6" s="587"/>
      <c r="G6" s="587" t="s">
        <v>76</v>
      </c>
      <c r="H6" s="587"/>
      <c r="I6" s="586" t="s">
        <v>69</v>
      </c>
      <c r="J6" s="586"/>
      <c r="K6" s="7" t="s">
        <v>75</v>
      </c>
      <c r="M6" s="7" t="s">
        <v>133</v>
      </c>
    </row>
    <row r="7" spans="1:14" ht="12.75" customHeight="1" x14ac:dyDescent="0.2">
      <c r="A7" s="589" t="s">
        <v>64</v>
      </c>
      <c r="B7" s="589"/>
      <c r="C7" s="585">
        <f>Eingabe!R31</f>
        <v>0.05</v>
      </c>
      <c r="D7" s="585"/>
      <c r="E7" s="585">
        <f>Eingabe!R32</f>
        <v>0.05</v>
      </c>
      <c r="F7" s="585"/>
      <c r="G7" s="585">
        <f>E7</f>
        <v>0.05</v>
      </c>
      <c r="H7" s="585"/>
      <c r="I7" s="590">
        <f>Eingabe!R33</f>
        <v>0.05</v>
      </c>
      <c r="J7" s="590"/>
      <c r="K7" s="585">
        <f>Eingabe!R35</f>
        <v>0.02</v>
      </c>
      <c r="L7" s="585"/>
      <c r="M7" s="585">
        <f>Eingabe!R35</f>
        <v>0.02</v>
      </c>
      <c r="N7" s="585"/>
    </row>
    <row r="8" spans="1:14" s="19" customFormat="1" x14ac:dyDescent="0.25">
      <c r="A8" s="21"/>
      <c r="B8" s="23" t="s">
        <v>33</v>
      </c>
      <c r="C8" s="23" t="s">
        <v>67</v>
      </c>
      <c r="D8" s="23" t="s">
        <v>34</v>
      </c>
      <c r="E8" s="23" t="s">
        <v>67</v>
      </c>
      <c r="F8" s="23" t="s">
        <v>34</v>
      </c>
      <c r="G8" s="23" t="s">
        <v>77</v>
      </c>
      <c r="H8" s="23" t="s">
        <v>34</v>
      </c>
      <c r="I8" s="23" t="s">
        <v>67</v>
      </c>
      <c r="J8" s="23" t="s">
        <v>34</v>
      </c>
      <c r="K8" s="23" t="s">
        <v>67</v>
      </c>
      <c r="L8" s="23" t="s">
        <v>34</v>
      </c>
      <c r="M8" s="23" t="s">
        <v>67</v>
      </c>
      <c r="N8" s="23" t="s">
        <v>34</v>
      </c>
    </row>
    <row r="9" spans="1:14" x14ac:dyDescent="0.2">
      <c r="A9" s="14">
        <v>0</v>
      </c>
      <c r="B9" s="16">
        <f>1/((1+C3)^A9)</f>
        <v>1</v>
      </c>
      <c r="C9" s="15">
        <f>Eingabe!N66*Eingabe!N67+Eingabe!N70*Eingabe!N71</f>
        <v>0</v>
      </c>
      <c r="D9" s="10">
        <f>$B9*C9</f>
        <v>0</v>
      </c>
      <c r="E9" s="15">
        <f>Eingabe!N74*Eingabe!N75</f>
        <v>0</v>
      </c>
      <c r="F9" s="10">
        <f>$B9*E9</f>
        <v>0</v>
      </c>
      <c r="G9" s="15">
        <f>IF(Eingabe!N77&gt;0,-Eingabe!N76*Eingabe!N78,-Eingabe!N78*Eingabe!N74)</f>
        <v>0</v>
      </c>
      <c r="H9" s="10">
        <f>$B9*G9</f>
        <v>0</v>
      </c>
      <c r="I9" s="15">
        <f>Eingabe!N80*Eingabe!N81+Eingabe!N82*Eingabe!N83</f>
        <v>0</v>
      </c>
      <c r="J9" s="10">
        <f>$B9*I9</f>
        <v>0</v>
      </c>
      <c r="K9" s="15">
        <f>Eingabe!N87</f>
        <v>0</v>
      </c>
      <c r="L9" s="10">
        <f>$B9*K9</f>
        <v>0</v>
      </c>
      <c r="M9" s="15">
        <f>Eingabe!N91</f>
        <v>0</v>
      </c>
      <c r="N9" s="10">
        <f>$B9*M9</f>
        <v>0</v>
      </c>
    </row>
    <row r="10" spans="1:14" x14ac:dyDescent="0.2">
      <c r="A10" s="7">
        <v>1</v>
      </c>
      <c r="B10" s="16">
        <f>1/((1+$C$3)^A10)</f>
        <v>0.99009901</v>
      </c>
      <c r="C10" s="10">
        <f>IF($A10&lt;$C$4,C9*(1+$C$7),0)</f>
        <v>0</v>
      </c>
      <c r="D10" s="10">
        <f>$B10*C10</f>
        <v>0</v>
      </c>
      <c r="E10" s="10">
        <f>IF($A10&lt;$C$4,E9*(1+E$7),0)</f>
        <v>0</v>
      </c>
      <c r="F10" s="10">
        <f>$B10*E10</f>
        <v>0</v>
      </c>
      <c r="G10" s="10">
        <f>IF($A10&lt;$C$4,IF($A10&lt;Eingabe!$N$77,-Eingabe!$N$76*Eingabe!$N$78,-Eingabe!N$78*Eingabe!N$74*(1+G$7)^$A10),0)</f>
        <v>0</v>
      </c>
      <c r="H10" s="10">
        <f>$B10*G10</f>
        <v>0</v>
      </c>
      <c r="I10" s="10">
        <f>IF($A10&lt;$C$4,I9*(1+I$7),0)</f>
        <v>0</v>
      </c>
      <c r="J10" s="10">
        <f>$B10*I10</f>
        <v>0</v>
      </c>
      <c r="K10" s="10">
        <f>IF($A10&lt;$C$4,K9*(1+K$7),0)</f>
        <v>0</v>
      </c>
      <c r="L10" s="10">
        <f>$B10*K10</f>
        <v>0</v>
      </c>
      <c r="M10" s="10">
        <f>IF($A10&lt;$C$4,M9*(1+M$7),0)</f>
        <v>0</v>
      </c>
      <c r="N10" s="10">
        <f>$B10*M10</f>
        <v>0</v>
      </c>
    </row>
    <row r="11" spans="1:14" x14ac:dyDescent="0.2">
      <c r="A11" s="7">
        <v>2</v>
      </c>
      <c r="B11" s="16">
        <f t="shared" ref="B11:B59" si="0">1/((1+$C$3)^A11)</f>
        <v>0.980296049</v>
      </c>
      <c r="C11" s="10">
        <f t="shared" ref="C11:C59" si="1">IF($A11&lt;$C$4,C10*(1+$C$7),0)</f>
        <v>0</v>
      </c>
      <c r="D11" s="10">
        <f t="shared" ref="D11:D59" si="2">$B11*C11</f>
        <v>0</v>
      </c>
      <c r="E11" s="10">
        <f t="shared" ref="E11:E59" si="3">IF($A11&lt;$C$4,E10*(1+E$7),0)</f>
        <v>0</v>
      </c>
      <c r="F11" s="10">
        <f t="shared" ref="F11:H59" si="4">$B11*E11</f>
        <v>0</v>
      </c>
      <c r="G11" s="10">
        <f>IF($A11&lt;$C$4,IF($A11&lt;Eingabe!$N$77,-Eingabe!$N$76*Eingabe!$N$78,-Eingabe!N$78*Eingabe!N$74*(1+G$7)^$A11),0)</f>
        <v>0</v>
      </c>
      <c r="H11" s="10">
        <f>$B11*G11</f>
        <v>0</v>
      </c>
      <c r="I11" s="10">
        <f t="shared" ref="I11:I59" si="5">IF($A11&lt;$C$4,I10*(1+I$7),0)</f>
        <v>0</v>
      </c>
      <c r="J11" s="10">
        <f t="shared" ref="J11:J59" si="6">$B11*I11</f>
        <v>0</v>
      </c>
      <c r="K11" s="10">
        <f t="shared" ref="K11:K59" si="7">IF($A11&lt;$C$4,K10*(1+K$7),0)</f>
        <v>0</v>
      </c>
      <c r="L11" s="10">
        <f t="shared" ref="L11:N59" si="8">$B11*K11</f>
        <v>0</v>
      </c>
      <c r="M11" s="10">
        <f t="shared" ref="M11:M59" si="9">IF($A11&lt;$C$4,M10*(1+M$7),0)</f>
        <v>0</v>
      </c>
      <c r="N11" s="10">
        <f t="shared" si="8"/>
        <v>0</v>
      </c>
    </row>
    <row r="12" spans="1:14" x14ac:dyDescent="0.2">
      <c r="A12" s="7">
        <v>3</v>
      </c>
      <c r="B12" s="16">
        <f t="shared" si="0"/>
        <v>0.97059014799999999</v>
      </c>
      <c r="C12" s="10">
        <f t="shared" si="1"/>
        <v>0</v>
      </c>
      <c r="D12" s="10">
        <f t="shared" si="2"/>
        <v>0</v>
      </c>
      <c r="E12" s="10">
        <f t="shared" si="3"/>
        <v>0</v>
      </c>
      <c r="F12" s="10">
        <f t="shared" si="4"/>
        <v>0</v>
      </c>
      <c r="G12" s="10">
        <f>IF($A12&lt;$C$4,IF($A12&lt;Eingabe!$N$77,-Eingabe!$N$76*Eingabe!$N$78,-Eingabe!N$78*Eingabe!N$74*(1+G$7)^$A12),0)</f>
        <v>0</v>
      </c>
      <c r="H12" s="10">
        <f t="shared" si="4"/>
        <v>0</v>
      </c>
      <c r="I12" s="10">
        <f t="shared" si="5"/>
        <v>0</v>
      </c>
      <c r="J12" s="10">
        <f t="shared" si="6"/>
        <v>0</v>
      </c>
      <c r="K12" s="10">
        <f t="shared" si="7"/>
        <v>0</v>
      </c>
      <c r="L12" s="10">
        <f t="shared" si="8"/>
        <v>0</v>
      </c>
      <c r="M12" s="10">
        <f t="shared" si="9"/>
        <v>0</v>
      </c>
      <c r="N12" s="10">
        <f t="shared" si="8"/>
        <v>0</v>
      </c>
    </row>
    <row r="13" spans="1:14" x14ac:dyDescent="0.2">
      <c r="A13" s="7">
        <v>4</v>
      </c>
      <c r="B13" s="16">
        <f t="shared" si="0"/>
        <v>0.96098034399999999</v>
      </c>
      <c r="C13" s="10">
        <f t="shared" si="1"/>
        <v>0</v>
      </c>
      <c r="D13" s="10">
        <f t="shared" si="2"/>
        <v>0</v>
      </c>
      <c r="E13" s="10">
        <f t="shared" si="3"/>
        <v>0</v>
      </c>
      <c r="F13" s="10">
        <f t="shared" si="4"/>
        <v>0</v>
      </c>
      <c r="G13" s="10">
        <f>IF($A13&lt;$C$4,IF($A13&lt;Eingabe!$N$77,-Eingabe!$N$76*Eingabe!$N$78,-Eingabe!N$78*Eingabe!N$74*(1+G$7)^$A13),0)</f>
        <v>0</v>
      </c>
      <c r="H13" s="10">
        <f t="shared" si="4"/>
        <v>0</v>
      </c>
      <c r="I13" s="10">
        <f t="shared" si="5"/>
        <v>0</v>
      </c>
      <c r="J13" s="10">
        <f t="shared" si="6"/>
        <v>0</v>
      </c>
      <c r="K13" s="10">
        <f t="shared" si="7"/>
        <v>0</v>
      </c>
      <c r="L13" s="10">
        <f t="shared" si="8"/>
        <v>0</v>
      </c>
      <c r="M13" s="10">
        <f t="shared" si="9"/>
        <v>0</v>
      </c>
      <c r="N13" s="10">
        <f t="shared" si="8"/>
        <v>0</v>
      </c>
    </row>
    <row r="14" spans="1:14" x14ac:dyDescent="0.2">
      <c r="A14" s="7">
        <v>5</v>
      </c>
      <c r="B14" s="16">
        <f t="shared" si="0"/>
        <v>0.95146568799999998</v>
      </c>
      <c r="C14" s="10">
        <f t="shared" si="1"/>
        <v>0</v>
      </c>
      <c r="D14" s="10">
        <f t="shared" si="2"/>
        <v>0</v>
      </c>
      <c r="E14" s="10">
        <f t="shared" si="3"/>
        <v>0</v>
      </c>
      <c r="F14" s="10">
        <f t="shared" si="4"/>
        <v>0</v>
      </c>
      <c r="G14" s="10">
        <f>IF($A14&lt;$C$4,IF($A14&lt;Eingabe!$N$77,-Eingabe!$N$76*Eingabe!$N$78,-Eingabe!N$78*Eingabe!N$74*(1+G$7)^$A14),0)</f>
        <v>0</v>
      </c>
      <c r="H14" s="10">
        <f t="shared" si="4"/>
        <v>0</v>
      </c>
      <c r="I14" s="10">
        <f t="shared" si="5"/>
        <v>0</v>
      </c>
      <c r="J14" s="10">
        <f t="shared" si="6"/>
        <v>0</v>
      </c>
      <c r="K14" s="10">
        <f t="shared" si="7"/>
        <v>0</v>
      </c>
      <c r="L14" s="10">
        <f t="shared" si="8"/>
        <v>0</v>
      </c>
      <c r="M14" s="10">
        <f t="shared" si="9"/>
        <v>0</v>
      </c>
      <c r="N14" s="10">
        <f t="shared" si="8"/>
        <v>0</v>
      </c>
    </row>
    <row r="15" spans="1:14" x14ac:dyDescent="0.2">
      <c r="A15" s="7">
        <v>6</v>
      </c>
      <c r="B15" s="16">
        <f t="shared" si="0"/>
        <v>0.94204523500000004</v>
      </c>
      <c r="C15" s="10">
        <f t="shared" si="1"/>
        <v>0</v>
      </c>
      <c r="D15" s="10">
        <f t="shared" si="2"/>
        <v>0</v>
      </c>
      <c r="E15" s="10">
        <f t="shared" si="3"/>
        <v>0</v>
      </c>
      <c r="F15" s="10">
        <f t="shared" si="4"/>
        <v>0</v>
      </c>
      <c r="G15" s="10">
        <f>IF($A15&lt;$C$4,IF($A15&lt;Eingabe!$N$77,-Eingabe!$N$76*Eingabe!$N$78,-Eingabe!N$78*Eingabe!N$74*(1+G$7)^$A15),0)</f>
        <v>0</v>
      </c>
      <c r="H15" s="10">
        <f t="shared" si="4"/>
        <v>0</v>
      </c>
      <c r="I15" s="10">
        <f t="shared" si="5"/>
        <v>0</v>
      </c>
      <c r="J15" s="10">
        <f t="shared" si="6"/>
        <v>0</v>
      </c>
      <c r="K15" s="10">
        <f t="shared" si="7"/>
        <v>0</v>
      </c>
      <c r="L15" s="10">
        <f t="shared" si="8"/>
        <v>0</v>
      </c>
      <c r="M15" s="10">
        <f t="shared" si="9"/>
        <v>0</v>
      </c>
      <c r="N15" s="10">
        <f t="shared" si="8"/>
        <v>0</v>
      </c>
    </row>
    <row r="16" spans="1:14" x14ac:dyDescent="0.2">
      <c r="A16" s="7">
        <v>7</v>
      </c>
      <c r="B16" s="16">
        <f t="shared" si="0"/>
        <v>0.93271805500000005</v>
      </c>
      <c r="C16" s="10">
        <f t="shared" si="1"/>
        <v>0</v>
      </c>
      <c r="D16" s="10">
        <f t="shared" si="2"/>
        <v>0</v>
      </c>
      <c r="E16" s="10">
        <f t="shared" si="3"/>
        <v>0</v>
      </c>
      <c r="F16" s="10">
        <f t="shared" si="4"/>
        <v>0</v>
      </c>
      <c r="G16" s="10">
        <f>IF($A16&lt;$C$4,IF($A16&lt;Eingabe!$N$77,-Eingabe!$N$76*Eingabe!$N$78,-Eingabe!N$78*Eingabe!N$74*(1+G$7)^$A16),0)</f>
        <v>0</v>
      </c>
      <c r="H16" s="10">
        <f t="shared" si="4"/>
        <v>0</v>
      </c>
      <c r="I16" s="10">
        <f t="shared" si="5"/>
        <v>0</v>
      </c>
      <c r="J16" s="10">
        <f t="shared" si="6"/>
        <v>0</v>
      </c>
      <c r="K16" s="10">
        <f t="shared" si="7"/>
        <v>0</v>
      </c>
      <c r="L16" s="10">
        <f t="shared" si="8"/>
        <v>0</v>
      </c>
      <c r="M16" s="10">
        <f t="shared" si="9"/>
        <v>0</v>
      </c>
      <c r="N16" s="10">
        <f t="shared" si="8"/>
        <v>0</v>
      </c>
    </row>
    <row r="17" spans="1:14" x14ac:dyDescent="0.2">
      <c r="A17" s="7">
        <v>8</v>
      </c>
      <c r="B17" s="16">
        <f t="shared" si="0"/>
        <v>0.92348322199999999</v>
      </c>
      <c r="C17" s="10">
        <f t="shared" si="1"/>
        <v>0</v>
      </c>
      <c r="D17" s="10">
        <f t="shared" si="2"/>
        <v>0</v>
      </c>
      <c r="E17" s="10">
        <f t="shared" si="3"/>
        <v>0</v>
      </c>
      <c r="F17" s="10">
        <f t="shared" si="4"/>
        <v>0</v>
      </c>
      <c r="G17" s="10">
        <f>IF($A17&lt;$C$4,IF($A17&lt;Eingabe!$N$77,-Eingabe!$N$76*Eingabe!$N$78,-Eingabe!N$78*Eingabe!N$74*(1+G$7)^$A17),0)</f>
        <v>0</v>
      </c>
      <c r="H17" s="10">
        <f t="shared" si="4"/>
        <v>0</v>
      </c>
      <c r="I17" s="10">
        <f t="shared" si="5"/>
        <v>0</v>
      </c>
      <c r="J17" s="10">
        <f t="shared" si="6"/>
        <v>0</v>
      </c>
      <c r="K17" s="10">
        <f t="shared" si="7"/>
        <v>0</v>
      </c>
      <c r="L17" s="10">
        <f t="shared" si="8"/>
        <v>0</v>
      </c>
      <c r="M17" s="10">
        <f t="shared" si="9"/>
        <v>0</v>
      </c>
      <c r="N17" s="10">
        <f t="shared" si="8"/>
        <v>0</v>
      </c>
    </row>
    <row r="18" spans="1:14" x14ac:dyDescent="0.2">
      <c r="A18" s="7">
        <v>9</v>
      </c>
      <c r="B18" s="16">
        <f t="shared" si="0"/>
        <v>0.91433982400000002</v>
      </c>
      <c r="C18" s="10">
        <f t="shared" si="1"/>
        <v>0</v>
      </c>
      <c r="D18" s="10">
        <f t="shared" si="2"/>
        <v>0</v>
      </c>
      <c r="E18" s="10">
        <f t="shared" si="3"/>
        <v>0</v>
      </c>
      <c r="F18" s="10">
        <f t="shared" si="4"/>
        <v>0</v>
      </c>
      <c r="G18" s="10">
        <f>IF($A18&lt;$C$4,IF($A18&lt;Eingabe!$N$77,-Eingabe!$N$76*Eingabe!$N$78,-Eingabe!N$78*Eingabe!N$74*(1+G$7)^$A18),0)</f>
        <v>0</v>
      </c>
      <c r="H18" s="10">
        <f t="shared" si="4"/>
        <v>0</v>
      </c>
      <c r="I18" s="10">
        <f t="shared" si="5"/>
        <v>0</v>
      </c>
      <c r="J18" s="10">
        <f t="shared" si="6"/>
        <v>0</v>
      </c>
      <c r="K18" s="10">
        <f t="shared" si="7"/>
        <v>0</v>
      </c>
      <c r="L18" s="10">
        <f t="shared" si="8"/>
        <v>0</v>
      </c>
      <c r="M18" s="10">
        <f t="shared" si="9"/>
        <v>0</v>
      </c>
      <c r="N18" s="10">
        <f t="shared" si="8"/>
        <v>0</v>
      </c>
    </row>
    <row r="19" spans="1:14" x14ac:dyDescent="0.2">
      <c r="A19" s="7">
        <v>10</v>
      </c>
      <c r="B19" s="16">
        <f t="shared" si="0"/>
        <v>0.905286955</v>
      </c>
      <c r="C19" s="10">
        <f t="shared" si="1"/>
        <v>0</v>
      </c>
      <c r="D19" s="10">
        <f t="shared" si="2"/>
        <v>0</v>
      </c>
      <c r="E19" s="10">
        <f t="shared" si="3"/>
        <v>0</v>
      </c>
      <c r="F19" s="10">
        <f t="shared" si="4"/>
        <v>0</v>
      </c>
      <c r="G19" s="10">
        <f>IF($A19&lt;$C$4,IF($A19&lt;Eingabe!$N$77,-Eingabe!$N$76*Eingabe!$N$78,-Eingabe!N$78*Eingabe!N$74*(1+G$7)^$A19),0)</f>
        <v>0</v>
      </c>
      <c r="H19" s="10">
        <f t="shared" si="4"/>
        <v>0</v>
      </c>
      <c r="I19" s="10">
        <f t="shared" si="5"/>
        <v>0</v>
      </c>
      <c r="J19" s="10">
        <f t="shared" si="6"/>
        <v>0</v>
      </c>
      <c r="K19" s="10">
        <f t="shared" si="7"/>
        <v>0</v>
      </c>
      <c r="L19" s="10">
        <f t="shared" si="8"/>
        <v>0</v>
      </c>
      <c r="M19" s="10">
        <f t="shared" si="9"/>
        <v>0</v>
      </c>
      <c r="N19" s="10">
        <f t="shared" si="8"/>
        <v>0</v>
      </c>
    </row>
    <row r="20" spans="1:14" x14ac:dyDescent="0.2">
      <c r="A20" s="7">
        <v>11</v>
      </c>
      <c r="B20" s="16">
        <f t="shared" si="0"/>
        <v>0.89632371799999999</v>
      </c>
      <c r="C20" s="10">
        <f t="shared" si="1"/>
        <v>0</v>
      </c>
      <c r="D20" s="10">
        <f t="shared" si="2"/>
        <v>0</v>
      </c>
      <c r="E20" s="10">
        <f t="shared" si="3"/>
        <v>0</v>
      </c>
      <c r="F20" s="10">
        <f t="shared" si="4"/>
        <v>0</v>
      </c>
      <c r="G20" s="10">
        <f>IF($A20&lt;$C$4,IF($A20&lt;Eingabe!$N$77,-Eingabe!$N$76*Eingabe!$N$78,-Eingabe!N$78*Eingabe!N$74*(1+G$7)^$A20),0)</f>
        <v>0</v>
      </c>
      <c r="H20" s="10">
        <f t="shared" si="4"/>
        <v>0</v>
      </c>
      <c r="I20" s="10">
        <f t="shared" si="5"/>
        <v>0</v>
      </c>
      <c r="J20" s="10">
        <f t="shared" si="6"/>
        <v>0</v>
      </c>
      <c r="K20" s="10">
        <f t="shared" si="7"/>
        <v>0</v>
      </c>
      <c r="L20" s="10">
        <f t="shared" si="8"/>
        <v>0</v>
      </c>
      <c r="M20" s="10">
        <f t="shared" si="9"/>
        <v>0</v>
      </c>
      <c r="N20" s="10">
        <f t="shared" si="8"/>
        <v>0</v>
      </c>
    </row>
    <row r="21" spans="1:14" x14ac:dyDescent="0.2">
      <c r="A21" s="7">
        <v>12</v>
      </c>
      <c r="B21" s="16">
        <f t="shared" si="0"/>
        <v>0.88744922500000001</v>
      </c>
      <c r="C21" s="10">
        <f t="shared" si="1"/>
        <v>0</v>
      </c>
      <c r="D21" s="10">
        <f t="shared" si="2"/>
        <v>0</v>
      </c>
      <c r="E21" s="10">
        <f t="shared" si="3"/>
        <v>0</v>
      </c>
      <c r="F21" s="10">
        <f t="shared" si="4"/>
        <v>0</v>
      </c>
      <c r="G21" s="10">
        <f>IF($A21&lt;$C$4,IF($A21&lt;Eingabe!$N$77,-Eingabe!$N$76*Eingabe!$N$78,-Eingabe!N$78*Eingabe!N$74*(1+G$7)^$A21),0)</f>
        <v>0</v>
      </c>
      <c r="H21" s="10">
        <f t="shared" si="4"/>
        <v>0</v>
      </c>
      <c r="I21" s="10">
        <f t="shared" si="5"/>
        <v>0</v>
      </c>
      <c r="J21" s="10">
        <f t="shared" si="6"/>
        <v>0</v>
      </c>
      <c r="K21" s="10">
        <f t="shared" si="7"/>
        <v>0</v>
      </c>
      <c r="L21" s="10">
        <f t="shared" si="8"/>
        <v>0</v>
      </c>
      <c r="M21" s="10">
        <f t="shared" si="9"/>
        <v>0</v>
      </c>
      <c r="N21" s="10">
        <f t="shared" si="8"/>
        <v>0</v>
      </c>
    </row>
    <row r="22" spans="1:14" x14ac:dyDescent="0.2">
      <c r="A22" s="7">
        <v>13</v>
      </c>
      <c r="B22" s="16">
        <f t="shared" si="0"/>
        <v>0.87866259899999999</v>
      </c>
      <c r="C22" s="10">
        <f t="shared" si="1"/>
        <v>0</v>
      </c>
      <c r="D22" s="10">
        <f t="shared" si="2"/>
        <v>0</v>
      </c>
      <c r="E22" s="10">
        <f t="shared" si="3"/>
        <v>0</v>
      </c>
      <c r="F22" s="10">
        <f t="shared" si="4"/>
        <v>0</v>
      </c>
      <c r="G22" s="10">
        <f>IF($A22&lt;$C$4,IF($A22&lt;Eingabe!$N$77,-Eingabe!$N$76*Eingabe!$N$78,-Eingabe!N$78*Eingabe!N$74*(1+G$7)^$A22),0)</f>
        <v>0</v>
      </c>
      <c r="H22" s="10">
        <f t="shared" si="4"/>
        <v>0</v>
      </c>
      <c r="I22" s="10">
        <f t="shared" si="5"/>
        <v>0</v>
      </c>
      <c r="J22" s="10">
        <f t="shared" si="6"/>
        <v>0</v>
      </c>
      <c r="K22" s="10">
        <f t="shared" si="7"/>
        <v>0</v>
      </c>
      <c r="L22" s="10">
        <f t="shared" si="8"/>
        <v>0</v>
      </c>
      <c r="M22" s="10">
        <f t="shared" si="9"/>
        <v>0</v>
      </c>
      <c r="N22" s="10">
        <f t="shared" si="8"/>
        <v>0</v>
      </c>
    </row>
    <row r="23" spans="1:14" x14ac:dyDescent="0.2">
      <c r="A23" s="7">
        <v>14</v>
      </c>
      <c r="B23" s="16">
        <f t="shared" si="0"/>
        <v>0.86996297</v>
      </c>
      <c r="C23" s="10">
        <f t="shared" si="1"/>
        <v>0</v>
      </c>
      <c r="D23" s="10">
        <f t="shared" si="2"/>
        <v>0</v>
      </c>
      <c r="E23" s="10">
        <f t="shared" si="3"/>
        <v>0</v>
      </c>
      <c r="F23" s="10">
        <f t="shared" si="4"/>
        <v>0</v>
      </c>
      <c r="G23" s="10">
        <f>IF($A23&lt;$C$4,IF($A23&lt;Eingabe!$N$77,-Eingabe!$N$76*Eingabe!$N$78,-Eingabe!N$78*Eingabe!N$74*(1+G$7)^$A23),0)</f>
        <v>0</v>
      </c>
      <c r="H23" s="10">
        <f t="shared" si="4"/>
        <v>0</v>
      </c>
      <c r="I23" s="10">
        <f t="shared" si="5"/>
        <v>0</v>
      </c>
      <c r="J23" s="10">
        <f t="shared" si="6"/>
        <v>0</v>
      </c>
      <c r="K23" s="10">
        <f t="shared" si="7"/>
        <v>0</v>
      </c>
      <c r="L23" s="10">
        <f t="shared" si="8"/>
        <v>0</v>
      </c>
      <c r="M23" s="10">
        <f t="shared" si="9"/>
        <v>0</v>
      </c>
      <c r="N23" s="10">
        <f t="shared" si="8"/>
        <v>0</v>
      </c>
    </row>
    <row r="24" spans="1:14" x14ac:dyDescent="0.2">
      <c r="A24" s="7">
        <v>15</v>
      </c>
      <c r="B24" s="16">
        <f t="shared" si="0"/>
        <v>0.86134947500000003</v>
      </c>
      <c r="C24" s="10">
        <f t="shared" si="1"/>
        <v>0</v>
      </c>
      <c r="D24" s="10">
        <f t="shared" si="2"/>
        <v>0</v>
      </c>
      <c r="E24" s="10">
        <f t="shared" si="3"/>
        <v>0</v>
      </c>
      <c r="F24" s="10">
        <f t="shared" si="4"/>
        <v>0</v>
      </c>
      <c r="G24" s="10">
        <f>IF($A24&lt;$C$4,IF($A24&lt;Eingabe!$N$77,-Eingabe!$N$76*Eingabe!$N$78,-Eingabe!N$78*Eingabe!N$74*(1+G$7)^$A24),0)</f>
        <v>0</v>
      </c>
      <c r="H24" s="10">
        <f t="shared" si="4"/>
        <v>0</v>
      </c>
      <c r="I24" s="10">
        <f t="shared" si="5"/>
        <v>0</v>
      </c>
      <c r="J24" s="10">
        <f t="shared" si="6"/>
        <v>0</v>
      </c>
      <c r="K24" s="10">
        <f t="shared" si="7"/>
        <v>0</v>
      </c>
      <c r="L24" s="10">
        <f t="shared" si="8"/>
        <v>0</v>
      </c>
      <c r="M24" s="10">
        <f t="shared" si="9"/>
        <v>0</v>
      </c>
      <c r="N24" s="10">
        <f t="shared" si="8"/>
        <v>0</v>
      </c>
    </row>
    <row r="25" spans="1:14" x14ac:dyDescent="0.2">
      <c r="A25" s="7">
        <v>16</v>
      </c>
      <c r="B25" s="16">
        <f t="shared" si="0"/>
        <v>0.85282126199999997</v>
      </c>
      <c r="C25" s="10">
        <f t="shared" si="1"/>
        <v>0</v>
      </c>
      <c r="D25" s="10">
        <f t="shared" si="2"/>
        <v>0</v>
      </c>
      <c r="E25" s="10">
        <f t="shared" si="3"/>
        <v>0</v>
      </c>
      <c r="F25" s="10">
        <f t="shared" si="4"/>
        <v>0</v>
      </c>
      <c r="G25" s="10">
        <f>IF($A25&lt;$C$4,IF($A25&lt;Eingabe!$N$77,-Eingabe!$N$76*Eingabe!$N$78,-Eingabe!N$78*Eingabe!N$74*(1+G$7)^$A25),0)</f>
        <v>0</v>
      </c>
      <c r="H25" s="10">
        <f t="shared" si="4"/>
        <v>0</v>
      </c>
      <c r="I25" s="10">
        <f t="shared" si="5"/>
        <v>0</v>
      </c>
      <c r="J25" s="10">
        <f t="shared" si="6"/>
        <v>0</v>
      </c>
      <c r="K25" s="10">
        <f t="shared" si="7"/>
        <v>0</v>
      </c>
      <c r="L25" s="10">
        <f t="shared" si="8"/>
        <v>0</v>
      </c>
      <c r="M25" s="10">
        <f t="shared" si="9"/>
        <v>0</v>
      </c>
      <c r="N25" s="10">
        <f t="shared" si="8"/>
        <v>0</v>
      </c>
    </row>
    <row r="26" spans="1:14" x14ac:dyDescent="0.2">
      <c r="A26" s="7">
        <v>17</v>
      </c>
      <c r="B26" s="16">
        <f t="shared" si="0"/>
        <v>0.84437748700000004</v>
      </c>
      <c r="C26" s="10">
        <f t="shared" si="1"/>
        <v>0</v>
      </c>
      <c r="D26" s="10">
        <f t="shared" si="2"/>
        <v>0</v>
      </c>
      <c r="E26" s="10">
        <f t="shared" si="3"/>
        <v>0</v>
      </c>
      <c r="F26" s="10">
        <f t="shared" si="4"/>
        <v>0</v>
      </c>
      <c r="G26" s="10">
        <f>IF($A26&lt;$C$4,IF($A26&lt;Eingabe!$N$77,-Eingabe!$N$76*Eingabe!$N$78,-Eingabe!N$78*Eingabe!N$74*(1+G$7)^$A26),0)</f>
        <v>0</v>
      </c>
      <c r="H26" s="10">
        <f t="shared" si="4"/>
        <v>0</v>
      </c>
      <c r="I26" s="10">
        <f t="shared" si="5"/>
        <v>0</v>
      </c>
      <c r="J26" s="10">
        <f t="shared" si="6"/>
        <v>0</v>
      </c>
      <c r="K26" s="10">
        <f t="shared" si="7"/>
        <v>0</v>
      </c>
      <c r="L26" s="10">
        <f t="shared" si="8"/>
        <v>0</v>
      </c>
      <c r="M26" s="10">
        <f t="shared" si="9"/>
        <v>0</v>
      </c>
      <c r="N26" s="10">
        <f t="shared" si="8"/>
        <v>0</v>
      </c>
    </row>
    <row r="27" spans="1:14" x14ac:dyDescent="0.2">
      <c r="A27" s="7">
        <v>18</v>
      </c>
      <c r="B27" s="16">
        <f t="shared" si="0"/>
        <v>0.83601731400000001</v>
      </c>
      <c r="C27" s="10">
        <f t="shared" si="1"/>
        <v>0</v>
      </c>
      <c r="D27" s="10">
        <f t="shared" si="2"/>
        <v>0</v>
      </c>
      <c r="E27" s="10">
        <f t="shared" si="3"/>
        <v>0</v>
      </c>
      <c r="F27" s="10">
        <f t="shared" si="4"/>
        <v>0</v>
      </c>
      <c r="G27" s="10">
        <f>IF($A27&lt;$C$4,IF($A27&lt;Eingabe!$N$77,-Eingabe!$N$76*Eingabe!$N$78,-Eingabe!N$78*Eingabe!N$74*(1+G$7)^$A27),0)</f>
        <v>0</v>
      </c>
      <c r="H27" s="10">
        <f t="shared" si="4"/>
        <v>0</v>
      </c>
      <c r="I27" s="10">
        <f t="shared" si="5"/>
        <v>0</v>
      </c>
      <c r="J27" s="10">
        <f t="shared" si="6"/>
        <v>0</v>
      </c>
      <c r="K27" s="10">
        <f t="shared" si="7"/>
        <v>0</v>
      </c>
      <c r="L27" s="10">
        <f t="shared" si="8"/>
        <v>0</v>
      </c>
      <c r="M27" s="10">
        <f t="shared" si="9"/>
        <v>0</v>
      </c>
      <c r="N27" s="10">
        <f t="shared" si="8"/>
        <v>0</v>
      </c>
    </row>
    <row r="28" spans="1:14" x14ac:dyDescent="0.2">
      <c r="A28" s="7">
        <v>19</v>
      </c>
      <c r="B28" s="16">
        <f t="shared" si="0"/>
        <v>0.82773991499999999</v>
      </c>
      <c r="C28" s="10">
        <f t="shared" si="1"/>
        <v>0</v>
      </c>
      <c r="D28" s="10">
        <f t="shared" si="2"/>
        <v>0</v>
      </c>
      <c r="E28" s="10">
        <f t="shared" si="3"/>
        <v>0</v>
      </c>
      <c r="F28" s="10">
        <f t="shared" si="4"/>
        <v>0</v>
      </c>
      <c r="G28" s="10">
        <f>IF($A28&lt;$C$4,IF($A28&lt;Eingabe!$N$77,-Eingabe!$N$76*Eingabe!$N$78,-Eingabe!N$78*Eingabe!N$74*(1+G$7)^$A28),0)</f>
        <v>0</v>
      </c>
      <c r="H28" s="10">
        <f t="shared" si="4"/>
        <v>0</v>
      </c>
      <c r="I28" s="10">
        <f t="shared" si="5"/>
        <v>0</v>
      </c>
      <c r="J28" s="10">
        <f t="shared" si="6"/>
        <v>0</v>
      </c>
      <c r="K28" s="10">
        <f t="shared" si="7"/>
        <v>0</v>
      </c>
      <c r="L28" s="10">
        <f t="shared" si="8"/>
        <v>0</v>
      </c>
      <c r="M28" s="10">
        <f t="shared" si="9"/>
        <v>0</v>
      </c>
      <c r="N28" s="10">
        <f t="shared" si="8"/>
        <v>0</v>
      </c>
    </row>
    <row r="29" spans="1:14" x14ac:dyDescent="0.2">
      <c r="A29" s="7">
        <v>20</v>
      </c>
      <c r="B29" s="16">
        <f t="shared" si="0"/>
        <v>0.81954446999999997</v>
      </c>
      <c r="C29" s="10">
        <f t="shared" si="1"/>
        <v>0</v>
      </c>
      <c r="D29" s="10">
        <f t="shared" si="2"/>
        <v>0</v>
      </c>
      <c r="E29" s="10">
        <f t="shared" si="3"/>
        <v>0</v>
      </c>
      <c r="F29" s="10">
        <f t="shared" si="4"/>
        <v>0</v>
      </c>
      <c r="G29" s="10">
        <f>IF($A29&lt;$C$4,IF($A29&lt;Eingabe!$N$77,-Eingabe!$N$76*Eingabe!$N$78,-Eingabe!N$78*Eingabe!N$74*(1+G$7)^$A29),0)</f>
        <v>0</v>
      </c>
      <c r="H29" s="10">
        <f t="shared" si="4"/>
        <v>0</v>
      </c>
      <c r="I29" s="10">
        <f t="shared" si="5"/>
        <v>0</v>
      </c>
      <c r="J29" s="10">
        <f t="shared" si="6"/>
        <v>0</v>
      </c>
      <c r="K29" s="10">
        <f t="shared" si="7"/>
        <v>0</v>
      </c>
      <c r="L29" s="10">
        <f t="shared" si="8"/>
        <v>0</v>
      </c>
      <c r="M29" s="10">
        <f t="shared" si="9"/>
        <v>0</v>
      </c>
      <c r="N29" s="10">
        <f t="shared" si="8"/>
        <v>0</v>
      </c>
    </row>
    <row r="30" spans="1:14" x14ac:dyDescent="0.2">
      <c r="A30" s="7">
        <v>21</v>
      </c>
      <c r="B30" s="16">
        <f t="shared" si="0"/>
        <v>0.81143016899999998</v>
      </c>
      <c r="C30" s="10">
        <f t="shared" si="1"/>
        <v>0</v>
      </c>
      <c r="D30" s="10">
        <f t="shared" si="2"/>
        <v>0</v>
      </c>
      <c r="E30" s="10">
        <f t="shared" si="3"/>
        <v>0</v>
      </c>
      <c r="F30" s="10">
        <f t="shared" si="4"/>
        <v>0</v>
      </c>
      <c r="G30" s="10">
        <f>IF($A30&lt;$C$4,IF($A30&lt;Eingabe!$N$77,-Eingabe!$N$76*Eingabe!$N$78,-Eingabe!N$78*Eingabe!N$74*(1+G$7)^$A30),0)</f>
        <v>0</v>
      </c>
      <c r="H30" s="10">
        <f t="shared" si="4"/>
        <v>0</v>
      </c>
      <c r="I30" s="10">
        <f t="shared" si="5"/>
        <v>0</v>
      </c>
      <c r="J30" s="10">
        <f t="shared" si="6"/>
        <v>0</v>
      </c>
      <c r="K30" s="10">
        <f t="shared" si="7"/>
        <v>0</v>
      </c>
      <c r="L30" s="10">
        <f t="shared" si="8"/>
        <v>0</v>
      </c>
      <c r="M30" s="10">
        <f t="shared" si="9"/>
        <v>0</v>
      </c>
      <c r="N30" s="10">
        <f t="shared" si="8"/>
        <v>0</v>
      </c>
    </row>
    <row r="31" spans="1:14" x14ac:dyDescent="0.2">
      <c r="A31" s="7">
        <v>22</v>
      </c>
      <c r="B31" s="16">
        <f t="shared" si="0"/>
        <v>0.80339620700000003</v>
      </c>
      <c r="C31" s="10">
        <f t="shared" si="1"/>
        <v>0</v>
      </c>
      <c r="D31" s="10">
        <f t="shared" si="2"/>
        <v>0</v>
      </c>
      <c r="E31" s="10">
        <f t="shared" si="3"/>
        <v>0</v>
      </c>
      <c r="F31" s="10">
        <f t="shared" si="4"/>
        <v>0</v>
      </c>
      <c r="G31" s="10">
        <f>IF($A31&lt;$C$4,IF($A31&lt;Eingabe!$N$77,-Eingabe!$N$76*Eingabe!$N$78,-Eingabe!N$78*Eingabe!N$74*(1+G$7)^$A31),0)</f>
        <v>0</v>
      </c>
      <c r="H31" s="10">
        <f t="shared" si="4"/>
        <v>0</v>
      </c>
      <c r="I31" s="10">
        <f t="shared" si="5"/>
        <v>0</v>
      </c>
      <c r="J31" s="10">
        <f t="shared" si="6"/>
        <v>0</v>
      </c>
      <c r="K31" s="10">
        <f t="shared" si="7"/>
        <v>0</v>
      </c>
      <c r="L31" s="10">
        <f t="shared" si="8"/>
        <v>0</v>
      </c>
      <c r="M31" s="10">
        <f t="shared" si="9"/>
        <v>0</v>
      </c>
      <c r="N31" s="10">
        <f t="shared" si="8"/>
        <v>0</v>
      </c>
    </row>
    <row r="32" spans="1:14" x14ac:dyDescent="0.2">
      <c r="A32" s="7">
        <v>23</v>
      </c>
      <c r="B32" s="16">
        <f t="shared" si="0"/>
        <v>0.79544178899999995</v>
      </c>
      <c r="C32" s="10">
        <f t="shared" si="1"/>
        <v>0</v>
      </c>
      <c r="D32" s="10">
        <f t="shared" si="2"/>
        <v>0</v>
      </c>
      <c r="E32" s="10">
        <f t="shared" si="3"/>
        <v>0</v>
      </c>
      <c r="F32" s="10">
        <f t="shared" si="4"/>
        <v>0</v>
      </c>
      <c r="G32" s="10">
        <f>IF($A32&lt;$C$4,IF($A32&lt;Eingabe!$N$77,-Eingabe!$N$76*Eingabe!$N$78,-Eingabe!N$78*Eingabe!N$74*(1+G$7)^$A32),0)</f>
        <v>0</v>
      </c>
      <c r="H32" s="10">
        <f t="shared" si="4"/>
        <v>0</v>
      </c>
      <c r="I32" s="10">
        <f t="shared" si="5"/>
        <v>0</v>
      </c>
      <c r="J32" s="10">
        <f t="shared" si="6"/>
        <v>0</v>
      </c>
      <c r="K32" s="10">
        <f t="shared" si="7"/>
        <v>0</v>
      </c>
      <c r="L32" s="10">
        <f t="shared" si="8"/>
        <v>0</v>
      </c>
      <c r="M32" s="10">
        <f t="shared" si="9"/>
        <v>0</v>
      </c>
      <c r="N32" s="10">
        <f t="shared" si="8"/>
        <v>0</v>
      </c>
    </row>
    <row r="33" spans="1:15" x14ac:dyDescent="0.2">
      <c r="A33" s="7">
        <v>24</v>
      </c>
      <c r="B33" s="16">
        <f t="shared" si="0"/>
        <v>0.78756612699999995</v>
      </c>
      <c r="C33" s="10">
        <f t="shared" si="1"/>
        <v>0</v>
      </c>
      <c r="D33" s="10">
        <f t="shared" si="2"/>
        <v>0</v>
      </c>
      <c r="E33" s="10">
        <f t="shared" si="3"/>
        <v>0</v>
      </c>
      <c r="F33" s="10">
        <f t="shared" si="4"/>
        <v>0</v>
      </c>
      <c r="G33" s="10">
        <f>IF($A33&lt;$C$4,IF($A33&lt;Eingabe!$N$77,-Eingabe!$N$76*Eingabe!$N$78,-Eingabe!N$78*Eingabe!N$74*(1+G$7)^$A33),0)</f>
        <v>0</v>
      </c>
      <c r="H33" s="10">
        <f t="shared" si="4"/>
        <v>0</v>
      </c>
      <c r="I33" s="10">
        <f t="shared" si="5"/>
        <v>0</v>
      </c>
      <c r="J33" s="10">
        <f t="shared" si="6"/>
        <v>0</v>
      </c>
      <c r="K33" s="10">
        <f t="shared" si="7"/>
        <v>0</v>
      </c>
      <c r="L33" s="10">
        <f t="shared" si="8"/>
        <v>0</v>
      </c>
      <c r="M33" s="10">
        <f t="shared" si="9"/>
        <v>0</v>
      </c>
      <c r="N33" s="10">
        <f t="shared" si="8"/>
        <v>0</v>
      </c>
    </row>
    <row r="34" spans="1:15" x14ac:dyDescent="0.2">
      <c r="A34" s="7">
        <v>25</v>
      </c>
      <c r="B34" s="16">
        <f t="shared" si="0"/>
        <v>0.77976844300000003</v>
      </c>
      <c r="C34" s="10">
        <f t="shared" si="1"/>
        <v>0</v>
      </c>
      <c r="D34" s="10">
        <f t="shared" si="2"/>
        <v>0</v>
      </c>
      <c r="E34" s="10">
        <f t="shared" si="3"/>
        <v>0</v>
      </c>
      <c r="F34" s="10">
        <f t="shared" si="4"/>
        <v>0</v>
      </c>
      <c r="G34" s="10">
        <f>IF($A34&lt;$C$4,IF($A34&lt;Eingabe!$N$77,-Eingabe!$N$76*Eingabe!$N$78,-Eingabe!N$78*Eingabe!N$74*(1+G$7)^$A34),0)</f>
        <v>0</v>
      </c>
      <c r="H34" s="10">
        <f t="shared" si="4"/>
        <v>0</v>
      </c>
      <c r="I34" s="10">
        <f t="shared" si="5"/>
        <v>0</v>
      </c>
      <c r="J34" s="10">
        <f t="shared" si="6"/>
        <v>0</v>
      </c>
      <c r="K34" s="10">
        <f t="shared" si="7"/>
        <v>0</v>
      </c>
      <c r="L34" s="10">
        <f t="shared" si="8"/>
        <v>0</v>
      </c>
      <c r="M34" s="10">
        <f t="shared" si="9"/>
        <v>0</v>
      </c>
      <c r="N34" s="10">
        <f t="shared" si="8"/>
        <v>0</v>
      </c>
    </row>
    <row r="35" spans="1:15" x14ac:dyDescent="0.2">
      <c r="A35" s="7">
        <v>26</v>
      </c>
      <c r="B35" s="16">
        <f t="shared" si="0"/>
        <v>0.772047963</v>
      </c>
      <c r="C35" s="10">
        <f t="shared" si="1"/>
        <v>0</v>
      </c>
      <c r="D35" s="10">
        <f t="shared" si="2"/>
        <v>0</v>
      </c>
      <c r="E35" s="10">
        <f t="shared" si="3"/>
        <v>0</v>
      </c>
      <c r="F35" s="10">
        <f t="shared" si="4"/>
        <v>0</v>
      </c>
      <c r="G35" s="10">
        <f>IF($A35&lt;$C$4,IF($A35&lt;Eingabe!$N$77,-Eingabe!$N$76*Eingabe!$N$78,-Eingabe!N$78*Eingabe!N$74*(1+G$7)^$A35),0)</f>
        <v>0</v>
      </c>
      <c r="H35" s="10">
        <f t="shared" si="4"/>
        <v>0</v>
      </c>
      <c r="I35" s="10">
        <f t="shared" si="5"/>
        <v>0</v>
      </c>
      <c r="J35" s="10">
        <f t="shared" si="6"/>
        <v>0</v>
      </c>
      <c r="K35" s="10">
        <f t="shared" si="7"/>
        <v>0</v>
      </c>
      <c r="L35" s="10">
        <f t="shared" si="8"/>
        <v>0</v>
      </c>
      <c r="M35" s="10">
        <f t="shared" si="9"/>
        <v>0</v>
      </c>
      <c r="N35" s="10">
        <f t="shared" si="8"/>
        <v>0</v>
      </c>
    </row>
    <row r="36" spans="1:15" x14ac:dyDescent="0.2">
      <c r="A36" s="7">
        <v>27</v>
      </c>
      <c r="B36" s="16">
        <f t="shared" si="0"/>
        <v>0.76440392400000001</v>
      </c>
      <c r="C36" s="10">
        <f t="shared" si="1"/>
        <v>0</v>
      </c>
      <c r="D36" s="10">
        <f t="shared" si="2"/>
        <v>0</v>
      </c>
      <c r="E36" s="10">
        <f t="shared" si="3"/>
        <v>0</v>
      </c>
      <c r="F36" s="10">
        <f t="shared" si="4"/>
        <v>0</v>
      </c>
      <c r="G36" s="10">
        <f>IF($A36&lt;$C$4,IF($A36&lt;Eingabe!$N$77,-Eingabe!$N$76*Eingabe!$N$78,-Eingabe!N$78*Eingabe!N$74*(1+G$7)^$A36),0)</f>
        <v>0</v>
      </c>
      <c r="H36" s="10">
        <f t="shared" si="4"/>
        <v>0</v>
      </c>
      <c r="I36" s="10">
        <f t="shared" si="5"/>
        <v>0</v>
      </c>
      <c r="J36" s="10">
        <f t="shared" si="6"/>
        <v>0</v>
      </c>
      <c r="K36" s="10">
        <f t="shared" si="7"/>
        <v>0</v>
      </c>
      <c r="L36" s="10">
        <f t="shared" si="8"/>
        <v>0</v>
      </c>
      <c r="M36" s="10">
        <f t="shared" si="9"/>
        <v>0</v>
      </c>
      <c r="N36" s="10">
        <f t="shared" si="8"/>
        <v>0</v>
      </c>
    </row>
    <row r="37" spans="1:15" x14ac:dyDescent="0.2">
      <c r="A37" s="7">
        <v>28</v>
      </c>
      <c r="B37" s="16">
        <f t="shared" si="0"/>
        <v>0.75683556799999996</v>
      </c>
      <c r="C37" s="10">
        <f t="shared" si="1"/>
        <v>0</v>
      </c>
      <c r="D37" s="10">
        <f t="shared" si="2"/>
        <v>0</v>
      </c>
      <c r="E37" s="10">
        <f t="shared" si="3"/>
        <v>0</v>
      </c>
      <c r="F37" s="10">
        <f t="shared" si="4"/>
        <v>0</v>
      </c>
      <c r="G37" s="10">
        <f>IF($A37&lt;$C$4,IF($A37&lt;Eingabe!$N$77,-Eingabe!$N$76*Eingabe!$N$78,-Eingabe!N$78*Eingabe!N$74*(1+G$7)^$A37),0)</f>
        <v>0</v>
      </c>
      <c r="H37" s="10">
        <f t="shared" si="4"/>
        <v>0</v>
      </c>
      <c r="I37" s="10">
        <f t="shared" si="5"/>
        <v>0</v>
      </c>
      <c r="J37" s="10">
        <f t="shared" si="6"/>
        <v>0</v>
      </c>
      <c r="K37" s="10">
        <f t="shared" si="7"/>
        <v>0</v>
      </c>
      <c r="L37" s="10">
        <f t="shared" si="8"/>
        <v>0</v>
      </c>
      <c r="M37" s="10">
        <f t="shared" si="9"/>
        <v>0</v>
      </c>
      <c r="N37" s="10">
        <f t="shared" si="8"/>
        <v>0</v>
      </c>
    </row>
    <row r="38" spans="1:15" x14ac:dyDescent="0.2">
      <c r="A38" s="7">
        <v>29</v>
      </c>
      <c r="B38" s="16">
        <f t="shared" si="0"/>
        <v>0.74934214700000001</v>
      </c>
      <c r="C38" s="10">
        <f t="shared" si="1"/>
        <v>0</v>
      </c>
      <c r="D38" s="10">
        <f t="shared" si="2"/>
        <v>0</v>
      </c>
      <c r="E38" s="10">
        <f t="shared" si="3"/>
        <v>0</v>
      </c>
      <c r="F38" s="10">
        <f t="shared" si="4"/>
        <v>0</v>
      </c>
      <c r="G38" s="10">
        <f>IF($A38&lt;$C$4,IF($A38&lt;Eingabe!$N$77,-Eingabe!$N$76*Eingabe!$N$78,-Eingabe!N$78*Eingabe!N$74*(1+G$7)^$A38),0)</f>
        <v>0</v>
      </c>
      <c r="H38" s="10">
        <f t="shared" si="4"/>
        <v>0</v>
      </c>
      <c r="I38" s="10">
        <f t="shared" si="5"/>
        <v>0</v>
      </c>
      <c r="J38" s="10">
        <f t="shared" si="6"/>
        <v>0</v>
      </c>
      <c r="K38" s="10">
        <f t="shared" si="7"/>
        <v>0</v>
      </c>
      <c r="L38" s="10">
        <f t="shared" si="8"/>
        <v>0</v>
      </c>
      <c r="M38" s="10">
        <f t="shared" si="9"/>
        <v>0</v>
      </c>
      <c r="N38" s="10">
        <f t="shared" si="8"/>
        <v>0</v>
      </c>
    </row>
    <row r="39" spans="1:15" x14ac:dyDescent="0.2">
      <c r="A39" s="7">
        <v>30</v>
      </c>
      <c r="B39" s="16">
        <f t="shared" si="0"/>
        <v>0.74192291799999999</v>
      </c>
      <c r="C39" s="10">
        <f t="shared" si="1"/>
        <v>0</v>
      </c>
      <c r="D39" s="10">
        <f t="shared" si="2"/>
        <v>0</v>
      </c>
      <c r="E39" s="10">
        <f t="shared" si="3"/>
        <v>0</v>
      </c>
      <c r="F39" s="10">
        <f t="shared" si="4"/>
        <v>0</v>
      </c>
      <c r="G39" s="10">
        <f>IF($A39&lt;$C$4,IF($A39&lt;Eingabe!$N$77,-Eingabe!$N$76*Eingabe!$N$78,-Eingabe!N$78*Eingabe!N$74*(1+G$7)^$A39),0)</f>
        <v>0</v>
      </c>
      <c r="H39" s="10">
        <f t="shared" si="4"/>
        <v>0</v>
      </c>
      <c r="I39" s="10">
        <f t="shared" si="5"/>
        <v>0</v>
      </c>
      <c r="J39" s="10">
        <f t="shared" si="6"/>
        <v>0</v>
      </c>
      <c r="K39" s="10">
        <f t="shared" si="7"/>
        <v>0</v>
      </c>
      <c r="L39" s="10">
        <f t="shared" si="8"/>
        <v>0</v>
      </c>
      <c r="M39" s="10">
        <f t="shared" si="9"/>
        <v>0</v>
      </c>
      <c r="N39" s="10">
        <f t="shared" si="8"/>
        <v>0</v>
      </c>
    </row>
    <row r="40" spans="1:15" x14ac:dyDescent="0.2">
      <c r="A40" s="7">
        <v>31</v>
      </c>
      <c r="B40" s="16">
        <f t="shared" si="0"/>
        <v>0.73457714600000001</v>
      </c>
      <c r="C40" s="10">
        <f t="shared" si="1"/>
        <v>0</v>
      </c>
      <c r="D40" s="10">
        <f t="shared" si="2"/>
        <v>0</v>
      </c>
      <c r="E40" s="10">
        <f t="shared" si="3"/>
        <v>0</v>
      </c>
      <c r="F40" s="10">
        <f t="shared" si="4"/>
        <v>0</v>
      </c>
      <c r="G40" s="10">
        <f>IF($A40&lt;$C$4,IF($A40&lt;Eingabe!$N$77,-Eingabe!$N$76*Eingabe!$N$78,-Eingabe!N$78*Eingabe!N$74*(1+G$7)^$A40),0)</f>
        <v>0</v>
      </c>
      <c r="H40" s="10">
        <f t="shared" si="4"/>
        <v>0</v>
      </c>
      <c r="I40" s="10">
        <f t="shared" si="5"/>
        <v>0</v>
      </c>
      <c r="J40" s="10">
        <f t="shared" si="6"/>
        <v>0</v>
      </c>
      <c r="K40" s="10">
        <f t="shared" si="7"/>
        <v>0</v>
      </c>
      <c r="L40" s="10">
        <f t="shared" si="8"/>
        <v>0</v>
      </c>
      <c r="M40" s="10">
        <f t="shared" si="9"/>
        <v>0</v>
      </c>
      <c r="N40" s="10">
        <f t="shared" si="8"/>
        <v>0</v>
      </c>
    </row>
    <row r="41" spans="1:15" x14ac:dyDescent="0.2">
      <c r="A41" s="7">
        <v>32</v>
      </c>
      <c r="B41" s="16">
        <f t="shared" si="0"/>
        <v>0.72730410499999998</v>
      </c>
      <c r="C41" s="10">
        <f t="shared" si="1"/>
        <v>0</v>
      </c>
      <c r="D41" s="10">
        <f t="shared" si="2"/>
        <v>0</v>
      </c>
      <c r="E41" s="10">
        <f t="shared" si="3"/>
        <v>0</v>
      </c>
      <c r="F41" s="10">
        <f t="shared" si="4"/>
        <v>0</v>
      </c>
      <c r="G41" s="10">
        <f>IF($A41&lt;$C$4,IF($A41&lt;Eingabe!$N$77,-Eingabe!$N$76*Eingabe!$N$78,-Eingabe!N$78*Eingabe!N$74*(1+G$7)^$A41),0)</f>
        <v>0</v>
      </c>
      <c r="H41" s="10">
        <f t="shared" si="4"/>
        <v>0</v>
      </c>
      <c r="I41" s="10">
        <f t="shared" si="5"/>
        <v>0</v>
      </c>
      <c r="J41" s="10">
        <f t="shared" si="6"/>
        <v>0</v>
      </c>
      <c r="K41" s="10">
        <f t="shared" si="7"/>
        <v>0</v>
      </c>
      <c r="L41" s="10">
        <f t="shared" si="8"/>
        <v>0</v>
      </c>
      <c r="M41" s="10">
        <f t="shared" si="9"/>
        <v>0</v>
      </c>
      <c r="N41" s="10">
        <f t="shared" si="8"/>
        <v>0</v>
      </c>
    </row>
    <row r="42" spans="1:15" x14ac:dyDescent="0.2">
      <c r="A42" s="7">
        <v>33</v>
      </c>
      <c r="B42" s="16">
        <f t="shared" si="0"/>
        <v>0.72010307500000004</v>
      </c>
      <c r="C42" s="10">
        <f t="shared" si="1"/>
        <v>0</v>
      </c>
      <c r="D42" s="10">
        <f t="shared" si="2"/>
        <v>0</v>
      </c>
      <c r="E42" s="10">
        <f t="shared" si="3"/>
        <v>0</v>
      </c>
      <c r="F42" s="10">
        <f t="shared" si="4"/>
        <v>0</v>
      </c>
      <c r="G42" s="10">
        <f>IF($A42&lt;$C$4,IF($A42&lt;Eingabe!$N$77,-Eingabe!$N$76*Eingabe!$N$78,-Eingabe!N$78*Eingabe!N$74*(1+G$7)^$A42),0)</f>
        <v>0</v>
      </c>
      <c r="H42" s="10">
        <f t="shared" si="4"/>
        <v>0</v>
      </c>
      <c r="I42" s="10">
        <f t="shared" si="5"/>
        <v>0</v>
      </c>
      <c r="J42" s="10">
        <f t="shared" si="6"/>
        <v>0</v>
      </c>
      <c r="K42" s="10">
        <f t="shared" si="7"/>
        <v>0</v>
      </c>
      <c r="L42" s="10">
        <f t="shared" si="8"/>
        <v>0</v>
      </c>
      <c r="M42" s="10">
        <f t="shared" si="9"/>
        <v>0</v>
      </c>
      <c r="N42" s="10">
        <f t="shared" si="8"/>
        <v>0</v>
      </c>
    </row>
    <row r="43" spans="1:15" x14ac:dyDescent="0.2">
      <c r="A43" s="7">
        <v>34</v>
      </c>
      <c r="B43" s="16">
        <f t="shared" si="0"/>
        <v>0.71297334099999998</v>
      </c>
      <c r="C43" s="10">
        <f t="shared" si="1"/>
        <v>0</v>
      </c>
      <c r="D43" s="10">
        <f t="shared" si="2"/>
        <v>0</v>
      </c>
      <c r="E43" s="10">
        <f t="shared" si="3"/>
        <v>0</v>
      </c>
      <c r="F43" s="10">
        <f t="shared" si="4"/>
        <v>0</v>
      </c>
      <c r="G43" s="10">
        <f>IF($A43&lt;$C$4,IF($A43&lt;Eingabe!$N$77,-Eingabe!$N$76*Eingabe!$N$78,-Eingabe!N$78*Eingabe!N$74*(1+G$7)^$A43),0)</f>
        <v>0</v>
      </c>
      <c r="H43" s="10">
        <f t="shared" si="4"/>
        <v>0</v>
      </c>
      <c r="I43" s="10">
        <f t="shared" si="5"/>
        <v>0</v>
      </c>
      <c r="J43" s="10">
        <f t="shared" si="6"/>
        <v>0</v>
      </c>
      <c r="K43" s="10">
        <f t="shared" si="7"/>
        <v>0</v>
      </c>
      <c r="L43" s="10">
        <f t="shared" si="8"/>
        <v>0</v>
      </c>
      <c r="M43" s="10">
        <f t="shared" si="9"/>
        <v>0</v>
      </c>
      <c r="N43" s="10">
        <f t="shared" si="8"/>
        <v>0</v>
      </c>
    </row>
    <row r="44" spans="1:15" x14ac:dyDescent="0.2">
      <c r="A44" s="7">
        <v>35</v>
      </c>
      <c r="B44" s="16">
        <f t="shared" si="0"/>
        <v>0.70591419899999996</v>
      </c>
      <c r="C44" s="10">
        <f t="shared" si="1"/>
        <v>0</v>
      </c>
      <c r="D44" s="10">
        <f t="shared" si="2"/>
        <v>0</v>
      </c>
      <c r="E44" s="10">
        <f t="shared" si="3"/>
        <v>0</v>
      </c>
      <c r="F44" s="10">
        <f t="shared" si="4"/>
        <v>0</v>
      </c>
      <c r="G44" s="10">
        <f>IF($A44&lt;$C$4,IF($A44&lt;Eingabe!$N$77,-Eingabe!$N$76*Eingabe!$N$78,-Eingabe!N$78*Eingabe!N$74*(1+G$7)^$A44),0)</f>
        <v>0</v>
      </c>
      <c r="H44" s="10">
        <f t="shared" si="4"/>
        <v>0</v>
      </c>
      <c r="I44" s="10">
        <f t="shared" si="5"/>
        <v>0</v>
      </c>
      <c r="J44" s="10">
        <f t="shared" si="6"/>
        <v>0</v>
      </c>
      <c r="K44" s="10">
        <f t="shared" si="7"/>
        <v>0</v>
      </c>
      <c r="L44" s="10">
        <f t="shared" si="8"/>
        <v>0</v>
      </c>
      <c r="M44" s="10">
        <f t="shared" si="9"/>
        <v>0</v>
      </c>
      <c r="N44" s="10">
        <f t="shared" si="8"/>
        <v>0</v>
      </c>
    </row>
    <row r="45" spans="1:15" x14ac:dyDescent="0.2">
      <c r="A45" s="7">
        <v>36</v>
      </c>
      <c r="B45" s="16">
        <f t="shared" si="0"/>
        <v>0.69892494999999999</v>
      </c>
      <c r="C45" s="10">
        <f t="shared" si="1"/>
        <v>0</v>
      </c>
      <c r="D45" s="10">
        <f t="shared" si="2"/>
        <v>0</v>
      </c>
      <c r="E45" s="10">
        <f t="shared" si="3"/>
        <v>0</v>
      </c>
      <c r="F45" s="10">
        <f t="shared" si="4"/>
        <v>0</v>
      </c>
      <c r="G45" s="10">
        <f>IF($A45&lt;$C$4,IF($A45&lt;Eingabe!$N$77,-Eingabe!$N$76*Eingabe!$N$78,-Eingabe!N$78*Eingabe!N$74*(1+G$7)^$A45),0)</f>
        <v>0</v>
      </c>
      <c r="H45" s="10">
        <f t="shared" si="4"/>
        <v>0</v>
      </c>
      <c r="I45" s="10">
        <f t="shared" si="5"/>
        <v>0</v>
      </c>
      <c r="J45" s="10">
        <f t="shared" si="6"/>
        <v>0</v>
      </c>
      <c r="K45" s="10">
        <f t="shared" si="7"/>
        <v>0</v>
      </c>
      <c r="L45" s="10">
        <f t="shared" si="8"/>
        <v>0</v>
      </c>
      <c r="M45" s="10">
        <f t="shared" si="9"/>
        <v>0</v>
      </c>
      <c r="N45" s="10">
        <f t="shared" si="8"/>
        <v>0</v>
      </c>
    </row>
    <row r="46" spans="1:15" x14ac:dyDescent="0.2">
      <c r="A46" s="7">
        <v>37</v>
      </c>
      <c r="B46" s="16">
        <f t="shared" si="0"/>
        <v>0.69200490100000001</v>
      </c>
      <c r="C46" s="10">
        <f t="shared" si="1"/>
        <v>0</v>
      </c>
      <c r="D46" s="10">
        <f t="shared" si="2"/>
        <v>0</v>
      </c>
      <c r="E46" s="10">
        <f t="shared" si="3"/>
        <v>0</v>
      </c>
      <c r="F46" s="10">
        <f t="shared" si="4"/>
        <v>0</v>
      </c>
      <c r="G46" s="10">
        <f>IF($A46&lt;$C$4,IF($A46&lt;Eingabe!$N$77,-Eingabe!$N$76*Eingabe!$N$78,-Eingabe!N$78*Eingabe!N$74*(1+G$7)^$A46),0)</f>
        <v>0</v>
      </c>
      <c r="H46" s="10">
        <f t="shared" si="4"/>
        <v>0</v>
      </c>
      <c r="I46" s="10">
        <f t="shared" si="5"/>
        <v>0</v>
      </c>
      <c r="J46" s="10">
        <f t="shared" si="6"/>
        <v>0</v>
      </c>
      <c r="K46" s="10">
        <f t="shared" si="7"/>
        <v>0</v>
      </c>
      <c r="L46" s="10">
        <f t="shared" si="8"/>
        <v>0</v>
      </c>
      <c r="M46" s="10">
        <f t="shared" si="9"/>
        <v>0</v>
      </c>
      <c r="N46" s="10">
        <f t="shared" si="8"/>
        <v>0</v>
      </c>
    </row>
    <row r="47" spans="1:15" x14ac:dyDescent="0.2">
      <c r="A47" s="7">
        <v>38</v>
      </c>
      <c r="B47" s="16">
        <f t="shared" si="0"/>
        <v>0.68515336699999996</v>
      </c>
      <c r="C47" s="10">
        <f t="shared" si="1"/>
        <v>0</v>
      </c>
      <c r="D47" s="10">
        <f t="shared" si="2"/>
        <v>0</v>
      </c>
      <c r="E47" s="10">
        <f t="shared" si="3"/>
        <v>0</v>
      </c>
      <c r="F47" s="10">
        <f t="shared" si="4"/>
        <v>0</v>
      </c>
      <c r="G47" s="10">
        <f>IF($A47&lt;$C$4,IF($A47&lt;Eingabe!$N$77,-Eingabe!$N$76*Eingabe!$N$78,-Eingabe!N$78*Eingabe!N$74*(1+G$7)^$A47),0)</f>
        <v>0</v>
      </c>
      <c r="H47" s="10">
        <f t="shared" si="4"/>
        <v>0</v>
      </c>
      <c r="I47" s="10">
        <f t="shared" si="5"/>
        <v>0</v>
      </c>
      <c r="J47" s="10">
        <f t="shared" si="6"/>
        <v>0</v>
      </c>
      <c r="K47" s="10">
        <f t="shared" si="7"/>
        <v>0</v>
      </c>
      <c r="L47" s="10">
        <f t="shared" si="8"/>
        <v>0</v>
      </c>
      <c r="M47" s="10">
        <f t="shared" si="9"/>
        <v>0</v>
      </c>
      <c r="N47" s="10">
        <f t="shared" si="8"/>
        <v>0</v>
      </c>
      <c r="O47" s="10"/>
    </row>
    <row r="48" spans="1:15" x14ac:dyDescent="0.2">
      <c r="A48" s="7">
        <v>39</v>
      </c>
      <c r="B48" s="16">
        <f t="shared" si="0"/>
        <v>0.67836967000000004</v>
      </c>
      <c r="C48" s="10">
        <f t="shared" si="1"/>
        <v>0</v>
      </c>
      <c r="D48" s="10">
        <f t="shared" si="2"/>
        <v>0</v>
      </c>
      <c r="E48" s="10">
        <f t="shared" si="3"/>
        <v>0</v>
      </c>
      <c r="F48" s="10">
        <f t="shared" si="4"/>
        <v>0</v>
      </c>
      <c r="G48" s="10">
        <f>IF($A48&lt;$C$4,IF($A48&lt;Eingabe!$N$77,-Eingabe!$N$76*Eingabe!$N$78,-Eingabe!N$78*Eingabe!N$74*(1+G$7)^$A48),0)</f>
        <v>0</v>
      </c>
      <c r="H48" s="10">
        <f t="shared" si="4"/>
        <v>0</v>
      </c>
      <c r="I48" s="10">
        <f t="shared" si="5"/>
        <v>0</v>
      </c>
      <c r="J48" s="10">
        <f t="shared" si="6"/>
        <v>0</v>
      </c>
      <c r="K48" s="10">
        <f t="shared" si="7"/>
        <v>0</v>
      </c>
      <c r="L48" s="10">
        <f t="shared" si="8"/>
        <v>0</v>
      </c>
      <c r="M48" s="10">
        <f t="shared" si="9"/>
        <v>0</v>
      </c>
      <c r="N48" s="10">
        <f t="shared" si="8"/>
        <v>0</v>
      </c>
      <c r="O48" s="10"/>
    </row>
    <row r="49" spans="1:15" x14ac:dyDescent="0.2">
      <c r="A49" s="7">
        <v>40</v>
      </c>
      <c r="B49" s="16">
        <f t="shared" si="0"/>
        <v>0.67165313900000001</v>
      </c>
      <c r="C49" s="10">
        <f t="shared" si="1"/>
        <v>0</v>
      </c>
      <c r="D49" s="10">
        <f t="shared" si="2"/>
        <v>0</v>
      </c>
      <c r="E49" s="10">
        <f t="shared" si="3"/>
        <v>0</v>
      </c>
      <c r="F49" s="10">
        <f t="shared" si="4"/>
        <v>0</v>
      </c>
      <c r="G49" s="10">
        <f>IF($A49&lt;$C$4,IF($A49&lt;Eingabe!$N$77,-Eingabe!$N$76*Eingabe!$N$78,-Eingabe!N$78*Eingabe!N$74*(1+G$7)^$A49),0)</f>
        <v>0</v>
      </c>
      <c r="H49" s="10">
        <f t="shared" si="4"/>
        <v>0</v>
      </c>
      <c r="I49" s="10">
        <f t="shared" si="5"/>
        <v>0</v>
      </c>
      <c r="J49" s="10">
        <f t="shared" si="6"/>
        <v>0</v>
      </c>
      <c r="K49" s="10">
        <f t="shared" si="7"/>
        <v>0</v>
      </c>
      <c r="L49" s="10">
        <f t="shared" si="8"/>
        <v>0</v>
      </c>
      <c r="M49" s="10">
        <f t="shared" si="9"/>
        <v>0</v>
      </c>
      <c r="N49" s="10">
        <f t="shared" si="8"/>
        <v>0</v>
      </c>
      <c r="O49" s="10"/>
    </row>
    <row r="50" spans="1:15" x14ac:dyDescent="0.2">
      <c r="A50" s="7">
        <v>41</v>
      </c>
      <c r="B50" s="16">
        <f t="shared" si="0"/>
        <v>0.66500310799999995</v>
      </c>
      <c r="C50" s="10">
        <f t="shared" si="1"/>
        <v>0</v>
      </c>
      <c r="D50" s="10">
        <f t="shared" si="2"/>
        <v>0</v>
      </c>
      <c r="E50" s="10">
        <f t="shared" si="3"/>
        <v>0</v>
      </c>
      <c r="F50" s="10">
        <f t="shared" si="4"/>
        <v>0</v>
      </c>
      <c r="G50" s="10">
        <f>IF($A50&lt;$C$4,IF($A50&lt;Eingabe!$N$77,-Eingabe!$N$76*Eingabe!$N$78,-Eingabe!N$78*Eingabe!N$74*(1+G$7)^$A50),0)</f>
        <v>0</v>
      </c>
      <c r="H50" s="10">
        <f t="shared" si="4"/>
        <v>0</v>
      </c>
      <c r="I50" s="10">
        <f t="shared" si="5"/>
        <v>0</v>
      </c>
      <c r="J50" s="10">
        <f t="shared" si="6"/>
        <v>0</v>
      </c>
      <c r="K50" s="10">
        <f t="shared" si="7"/>
        <v>0</v>
      </c>
      <c r="L50" s="10">
        <f t="shared" si="8"/>
        <v>0</v>
      </c>
      <c r="M50" s="10">
        <f t="shared" si="9"/>
        <v>0</v>
      </c>
      <c r="N50" s="10">
        <f t="shared" si="8"/>
        <v>0</v>
      </c>
      <c r="O50" s="10"/>
    </row>
    <row r="51" spans="1:15" x14ac:dyDescent="0.2">
      <c r="A51" s="7">
        <v>42</v>
      </c>
      <c r="B51" s="16">
        <f t="shared" si="0"/>
        <v>0.65841891900000005</v>
      </c>
      <c r="C51" s="10">
        <f t="shared" si="1"/>
        <v>0</v>
      </c>
      <c r="D51" s="10">
        <f t="shared" si="2"/>
        <v>0</v>
      </c>
      <c r="E51" s="10">
        <f t="shared" si="3"/>
        <v>0</v>
      </c>
      <c r="F51" s="10">
        <f t="shared" si="4"/>
        <v>0</v>
      </c>
      <c r="G51" s="10">
        <f>IF($A51&lt;$C$4,IF($A51&lt;Eingabe!$N$77,-Eingabe!$N$76*Eingabe!$N$78,-Eingabe!N$78*Eingabe!N$74*(1+G$7)^$A51),0)</f>
        <v>0</v>
      </c>
      <c r="H51" s="10">
        <f t="shared" si="4"/>
        <v>0</v>
      </c>
      <c r="I51" s="10">
        <f t="shared" si="5"/>
        <v>0</v>
      </c>
      <c r="J51" s="10">
        <f t="shared" si="6"/>
        <v>0</v>
      </c>
      <c r="K51" s="10">
        <f t="shared" si="7"/>
        <v>0</v>
      </c>
      <c r="L51" s="10">
        <f t="shared" si="8"/>
        <v>0</v>
      </c>
      <c r="M51" s="10">
        <f t="shared" si="9"/>
        <v>0</v>
      </c>
      <c r="N51" s="10">
        <f t="shared" si="8"/>
        <v>0</v>
      </c>
      <c r="O51" s="10"/>
    </row>
    <row r="52" spans="1:15" x14ac:dyDescent="0.2">
      <c r="A52" s="7">
        <v>43</v>
      </c>
      <c r="B52" s="16">
        <f t="shared" si="0"/>
        <v>0.65189991899999999</v>
      </c>
      <c r="C52" s="10">
        <f t="shared" si="1"/>
        <v>0</v>
      </c>
      <c r="D52" s="10">
        <f t="shared" si="2"/>
        <v>0</v>
      </c>
      <c r="E52" s="10">
        <f t="shared" si="3"/>
        <v>0</v>
      </c>
      <c r="F52" s="10">
        <f t="shared" si="4"/>
        <v>0</v>
      </c>
      <c r="G52" s="10">
        <f>IF($A52&lt;$C$4,IF($A52&lt;Eingabe!$N$77,-Eingabe!$N$76*Eingabe!$N$78,-Eingabe!N$78*Eingabe!N$74*(1+G$7)^$A52),0)</f>
        <v>0</v>
      </c>
      <c r="H52" s="10">
        <f t="shared" si="4"/>
        <v>0</v>
      </c>
      <c r="I52" s="10">
        <f t="shared" si="5"/>
        <v>0</v>
      </c>
      <c r="J52" s="10">
        <f t="shared" si="6"/>
        <v>0</v>
      </c>
      <c r="K52" s="10">
        <f t="shared" si="7"/>
        <v>0</v>
      </c>
      <c r="L52" s="10">
        <f t="shared" si="8"/>
        <v>0</v>
      </c>
      <c r="M52" s="10">
        <f t="shared" si="9"/>
        <v>0</v>
      </c>
      <c r="N52" s="10">
        <f t="shared" si="8"/>
        <v>0</v>
      </c>
      <c r="O52" s="10"/>
    </row>
    <row r="53" spans="1:15" x14ac:dyDescent="0.2">
      <c r="A53" s="7">
        <v>44</v>
      </c>
      <c r="B53" s="16">
        <f t="shared" si="0"/>
        <v>0.645445465</v>
      </c>
      <c r="C53" s="10">
        <f t="shared" si="1"/>
        <v>0</v>
      </c>
      <c r="D53" s="10">
        <f t="shared" si="2"/>
        <v>0</v>
      </c>
      <c r="E53" s="10">
        <f t="shared" si="3"/>
        <v>0</v>
      </c>
      <c r="F53" s="10">
        <f t="shared" si="4"/>
        <v>0</v>
      </c>
      <c r="G53" s="10">
        <f>IF($A53&lt;$C$4,IF($A53&lt;Eingabe!$N$77,-Eingabe!$N$76*Eingabe!$N$78,-Eingabe!N$78*Eingabe!N$74*(1+G$7)^$A53),0)</f>
        <v>0</v>
      </c>
      <c r="H53" s="10">
        <f t="shared" si="4"/>
        <v>0</v>
      </c>
      <c r="I53" s="10">
        <f t="shared" si="5"/>
        <v>0</v>
      </c>
      <c r="J53" s="10">
        <f t="shared" si="6"/>
        <v>0</v>
      </c>
      <c r="K53" s="10">
        <f t="shared" si="7"/>
        <v>0</v>
      </c>
      <c r="L53" s="10">
        <f t="shared" si="8"/>
        <v>0</v>
      </c>
      <c r="M53" s="10">
        <f t="shared" si="9"/>
        <v>0</v>
      </c>
      <c r="N53" s="10">
        <f t="shared" si="8"/>
        <v>0</v>
      </c>
      <c r="O53" s="10"/>
    </row>
    <row r="54" spans="1:15" x14ac:dyDescent="0.2">
      <c r="A54" s="7">
        <v>45</v>
      </c>
      <c r="B54" s="16">
        <f t="shared" si="0"/>
        <v>0.63905491599999997</v>
      </c>
      <c r="C54" s="10">
        <f t="shared" si="1"/>
        <v>0</v>
      </c>
      <c r="D54" s="10">
        <f t="shared" si="2"/>
        <v>0</v>
      </c>
      <c r="E54" s="10">
        <f t="shared" si="3"/>
        <v>0</v>
      </c>
      <c r="F54" s="10">
        <f t="shared" si="4"/>
        <v>0</v>
      </c>
      <c r="G54" s="10">
        <f>IF($A54&lt;$C$4,IF($A54&lt;Eingabe!$N$77,-Eingabe!$N$76*Eingabe!$N$78,-Eingabe!N$78*Eingabe!N$74*(1+G$7)^$A54),0)</f>
        <v>0</v>
      </c>
      <c r="H54" s="10">
        <f t="shared" si="4"/>
        <v>0</v>
      </c>
      <c r="I54" s="10">
        <f t="shared" si="5"/>
        <v>0</v>
      </c>
      <c r="J54" s="10">
        <f t="shared" si="6"/>
        <v>0</v>
      </c>
      <c r="K54" s="10">
        <f t="shared" si="7"/>
        <v>0</v>
      </c>
      <c r="L54" s="10">
        <f t="shared" si="8"/>
        <v>0</v>
      </c>
      <c r="M54" s="10">
        <f t="shared" si="9"/>
        <v>0</v>
      </c>
      <c r="N54" s="10">
        <f t="shared" si="8"/>
        <v>0</v>
      </c>
      <c r="O54" s="10"/>
    </row>
    <row r="55" spans="1:15" x14ac:dyDescent="0.2">
      <c r="A55" s="7">
        <v>46</v>
      </c>
      <c r="B55" s="16">
        <f t="shared" si="0"/>
        <v>0.63272763899999995</v>
      </c>
      <c r="C55" s="10">
        <f t="shared" si="1"/>
        <v>0</v>
      </c>
      <c r="D55" s="10">
        <f t="shared" si="2"/>
        <v>0</v>
      </c>
      <c r="E55" s="10">
        <f t="shared" si="3"/>
        <v>0</v>
      </c>
      <c r="F55" s="10">
        <f t="shared" si="4"/>
        <v>0</v>
      </c>
      <c r="G55" s="10">
        <f>IF($A55&lt;$C$4,IF($A55&lt;Eingabe!$N$77,-Eingabe!$N$76*Eingabe!$N$78,-Eingabe!N$78*Eingabe!N$74*(1+G$7)^$A55),0)</f>
        <v>0</v>
      </c>
      <c r="H55" s="10">
        <f t="shared" si="4"/>
        <v>0</v>
      </c>
      <c r="I55" s="10">
        <f t="shared" si="5"/>
        <v>0</v>
      </c>
      <c r="J55" s="10">
        <f t="shared" si="6"/>
        <v>0</v>
      </c>
      <c r="K55" s="10">
        <f t="shared" si="7"/>
        <v>0</v>
      </c>
      <c r="L55" s="10">
        <f t="shared" si="8"/>
        <v>0</v>
      </c>
      <c r="M55" s="10">
        <f t="shared" si="9"/>
        <v>0</v>
      </c>
      <c r="N55" s="10">
        <f t="shared" si="8"/>
        <v>0</v>
      </c>
      <c r="O55" s="10"/>
    </row>
    <row r="56" spans="1:15" x14ac:dyDescent="0.2">
      <c r="A56" s="7">
        <v>47</v>
      </c>
      <c r="B56" s="16">
        <f t="shared" si="0"/>
        <v>0.62646300899999996</v>
      </c>
      <c r="C56" s="10">
        <f t="shared" si="1"/>
        <v>0</v>
      </c>
      <c r="D56" s="10">
        <f t="shared" si="2"/>
        <v>0</v>
      </c>
      <c r="E56" s="10">
        <f t="shared" si="3"/>
        <v>0</v>
      </c>
      <c r="F56" s="10">
        <f t="shared" si="4"/>
        <v>0</v>
      </c>
      <c r="G56" s="10">
        <f>IF($A56&lt;$C$4,IF($A56&lt;Eingabe!$N$77,-Eingabe!$N$76*Eingabe!$N$78,-Eingabe!N$78*Eingabe!N$74*(1+G$7)^$A56),0)</f>
        <v>0</v>
      </c>
      <c r="H56" s="10">
        <f t="shared" si="4"/>
        <v>0</v>
      </c>
      <c r="I56" s="10">
        <f t="shared" si="5"/>
        <v>0</v>
      </c>
      <c r="J56" s="10">
        <f t="shared" si="6"/>
        <v>0</v>
      </c>
      <c r="K56" s="10">
        <f t="shared" si="7"/>
        <v>0</v>
      </c>
      <c r="L56" s="10">
        <f t="shared" si="8"/>
        <v>0</v>
      </c>
      <c r="M56" s="10">
        <f t="shared" si="9"/>
        <v>0</v>
      </c>
      <c r="N56" s="10">
        <f t="shared" si="8"/>
        <v>0</v>
      </c>
      <c r="O56" s="10"/>
    </row>
    <row r="57" spans="1:15" x14ac:dyDescent="0.2">
      <c r="A57" s="7">
        <v>48</v>
      </c>
      <c r="B57" s="16">
        <f t="shared" si="0"/>
        <v>0.62026040500000001</v>
      </c>
      <c r="C57" s="10">
        <f t="shared" si="1"/>
        <v>0</v>
      </c>
      <c r="D57" s="10">
        <f t="shared" si="2"/>
        <v>0</v>
      </c>
      <c r="E57" s="10">
        <f t="shared" si="3"/>
        <v>0</v>
      </c>
      <c r="F57" s="10">
        <f t="shared" si="4"/>
        <v>0</v>
      </c>
      <c r="G57" s="10">
        <f>IF($A57&lt;$C$4,IF($A57&lt;Eingabe!$N$77,-Eingabe!$N$76*Eingabe!$N$78,-Eingabe!N$78*Eingabe!N$74*(1+G$7)^$A57),0)</f>
        <v>0</v>
      </c>
      <c r="H57" s="10">
        <f t="shared" si="4"/>
        <v>0</v>
      </c>
      <c r="I57" s="10">
        <f t="shared" si="5"/>
        <v>0</v>
      </c>
      <c r="J57" s="10">
        <f t="shared" si="6"/>
        <v>0</v>
      </c>
      <c r="K57" s="10">
        <f t="shared" si="7"/>
        <v>0</v>
      </c>
      <c r="L57" s="10">
        <f t="shared" si="8"/>
        <v>0</v>
      </c>
      <c r="M57" s="10">
        <f t="shared" si="9"/>
        <v>0</v>
      </c>
      <c r="N57" s="10">
        <f t="shared" si="8"/>
        <v>0</v>
      </c>
      <c r="O57" s="10"/>
    </row>
    <row r="58" spans="1:15" x14ac:dyDescent="0.2">
      <c r="A58" s="7">
        <v>49</v>
      </c>
      <c r="B58" s="16">
        <f t="shared" si="0"/>
        <v>0.61411921300000005</v>
      </c>
      <c r="C58" s="10">
        <f t="shared" si="1"/>
        <v>0</v>
      </c>
      <c r="D58" s="10">
        <f t="shared" si="2"/>
        <v>0</v>
      </c>
      <c r="E58" s="10">
        <f t="shared" si="3"/>
        <v>0</v>
      </c>
      <c r="F58" s="10">
        <f t="shared" si="4"/>
        <v>0</v>
      </c>
      <c r="G58" s="10">
        <f>IF($A58&lt;$C$4,IF($A58&lt;Eingabe!$N$77,-Eingabe!$N$76*Eingabe!$N$78,-Eingabe!N$78*Eingabe!N$74*(1+G$7)^$A58),0)</f>
        <v>0</v>
      </c>
      <c r="H58" s="10">
        <f t="shared" si="4"/>
        <v>0</v>
      </c>
      <c r="I58" s="10">
        <f t="shared" si="5"/>
        <v>0</v>
      </c>
      <c r="J58" s="10">
        <f t="shared" si="6"/>
        <v>0</v>
      </c>
      <c r="K58" s="10">
        <f t="shared" si="7"/>
        <v>0</v>
      </c>
      <c r="L58" s="10">
        <f t="shared" si="8"/>
        <v>0</v>
      </c>
      <c r="M58" s="10">
        <f t="shared" si="9"/>
        <v>0</v>
      </c>
      <c r="N58" s="10">
        <f t="shared" si="8"/>
        <v>0</v>
      </c>
      <c r="O58" s="10"/>
    </row>
    <row r="59" spans="1:15" x14ac:dyDescent="0.2">
      <c r="A59" s="7">
        <v>50</v>
      </c>
      <c r="B59" s="16">
        <f t="shared" si="0"/>
        <v>0.60803882499999995</v>
      </c>
      <c r="C59" s="10">
        <f t="shared" si="1"/>
        <v>0</v>
      </c>
      <c r="D59" s="10">
        <f t="shared" si="2"/>
        <v>0</v>
      </c>
      <c r="E59" s="10">
        <f t="shared" si="3"/>
        <v>0</v>
      </c>
      <c r="F59" s="10">
        <f t="shared" si="4"/>
        <v>0</v>
      </c>
      <c r="G59" s="10">
        <f>IF($A59&lt;$C$4,IF($A59&lt;Eingabe!$N$77,-Eingabe!$N$76*Eingabe!$N$78,-Eingabe!N$78*Eingabe!N$74*(1+G$7)^$A59),0)</f>
        <v>0</v>
      </c>
      <c r="H59" s="10">
        <f t="shared" si="4"/>
        <v>0</v>
      </c>
      <c r="I59" s="10">
        <f t="shared" si="5"/>
        <v>0</v>
      </c>
      <c r="J59" s="10">
        <f t="shared" si="6"/>
        <v>0</v>
      </c>
      <c r="K59" s="10">
        <f t="shared" si="7"/>
        <v>0</v>
      </c>
      <c r="L59" s="10">
        <f t="shared" si="8"/>
        <v>0</v>
      </c>
      <c r="M59" s="10">
        <f t="shared" si="9"/>
        <v>0</v>
      </c>
      <c r="N59" s="10">
        <f t="shared" si="8"/>
        <v>0</v>
      </c>
    </row>
    <row r="60" spans="1:15" x14ac:dyDescent="0.2">
      <c r="B60" s="16"/>
      <c r="C60" s="11"/>
      <c r="D60" s="16"/>
      <c r="E60" s="11"/>
      <c r="F60" s="10"/>
      <c r="G60" s="11"/>
      <c r="H60" s="10"/>
      <c r="I60" s="11"/>
      <c r="J60" s="12"/>
      <c r="K60" s="13"/>
      <c r="L60" s="10"/>
      <c r="M60" s="13"/>
      <c r="N60" s="10"/>
    </row>
    <row r="61" spans="1:15" x14ac:dyDescent="0.2">
      <c r="A61" s="8" t="s">
        <v>65</v>
      </c>
      <c r="B61" s="9"/>
      <c r="C61" s="9">
        <f>SUM(C9:C59)</f>
        <v>0</v>
      </c>
      <c r="D61" s="9">
        <f>SUM(D9:D60)</f>
        <v>0</v>
      </c>
      <c r="E61" s="9">
        <f t="shared" ref="E61:L61" si="10">SUM(E9:E59)</f>
        <v>0</v>
      </c>
      <c r="F61" s="9">
        <f t="shared" si="10"/>
        <v>0</v>
      </c>
      <c r="G61" s="9">
        <f t="shared" si="10"/>
        <v>0</v>
      </c>
      <c r="H61" s="9">
        <f t="shared" si="10"/>
        <v>0</v>
      </c>
      <c r="I61" s="9">
        <f t="shared" si="10"/>
        <v>0</v>
      </c>
      <c r="J61" s="9">
        <f t="shared" si="10"/>
        <v>0</v>
      </c>
      <c r="K61" s="9">
        <f t="shared" si="10"/>
        <v>0</v>
      </c>
      <c r="L61" s="9">
        <f t="shared" si="10"/>
        <v>0</v>
      </c>
      <c r="M61" s="9">
        <f>SUM(M9:M59)</f>
        <v>0</v>
      </c>
      <c r="N61" s="9">
        <f>SUM(N9:N59)</f>
        <v>0</v>
      </c>
    </row>
    <row r="62" spans="1:15" x14ac:dyDescent="0.2">
      <c r="C62" s="26"/>
      <c r="D62" s="26"/>
    </row>
    <row r="63" spans="1:15" x14ac:dyDescent="0.2">
      <c r="C63" s="26"/>
    </row>
  </sheetData>
  <sheetProtection selectLockedCells="1" selectUnlockedCells="1"/>
  <customSheetViews>
    <customSheetView guid="{65346118-1A62-41CA-A297-6669CB468B9F}">
      <selection sqref="A1:C1"/>
      <pageMargins left="0.7" right="0.7" top="0.78740157499999996" bottom="0.78740157499999996" header="0.3" footer="0.3"/>
      <pageSetup paperSize="9" orientation="portrait" r:id="rId1"/>
      <headerFooter alignWithMargins="0"/>
    </customSheetView>
  </customSheetViews>
  <mergeCells count="16">
    <mergeCell ref="A1:C1"/>
    <mergeCell ref="A3:B3"/>
    <mergeCell ref="A4:B4"/>
    <mergeCell ref="A7:B7"/>
    <mergeCell ref="I6:J6"/>
    <mergeCell ref="I7:J7"/>
    <mergeCell ref="C6:D6"/>
    <mergeCell ref="C7:D7"/>
    <mergeCell ref="E3:F3"/>
    <mergeCell ref="E4:F4"/>
    <mergeCell ref="M7:N7"/>
    <mergeCell ref="K7:L7"/>
    <mergeCell ref="E6:F6"/>
    <mergeCell ref="E7:F7"/>
    <mergeCell ref="G6:H6"/>
    <mergeCell ref="G7:H7"/>
  </mergeCells>
  <phoneticPr fontId="29" type="noConversion"/>
  <pageMargins left="0.7" right="0.7" top="0.78740157499999996" bottom="0.78740157499999996" header="0.3" footer="0.3"/>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63"/>
  <sheetViews>
    <sheetView workbookViewId="0">
      <selection activeCell="L26" sqref="L26"/>
    </sheetView>
  </sheetViews>
  <sheetFormatPr baseColWidth="10" defaultColWidth="11.42578125" defaultRowHeight="12" x14ac:dyDescent="0.2"/>
  <cols>
    <col min="1" max="1" width="4.7109375" style="7" customWidth="1"/>
    <col min="2" max="2" width="15.7109375" style="7" customWidth="1"/>
    <col min="3" max="3" width="17.140625" style="7" customWidth="1"/>
    <col min="4" max="4" width="16.85546875" style="7" customWidth="1"/>
    <col min="5" max="5" width="11.42578125" style="7"/>
    <col min="6" max="6" width="12.28515625" style="7" customWidth="1"/>
    <col min="7" max="7" width="11.42578125" style="7"/>
    <col min="8" max="10" width="12.28515625" style="7" customWidth="1"/>
    <col min="11" max="11" width="11.42578125" style="7"/>
    <col min="12" max="12" width="12.7109375" style="7" customWidth="1"/>
    <col min="13" max="13" width="11.42578125" style="7"/>
    <col min="14" max="14" width="12.7109375" style="7" customWidth="1"/>
    <col min="15" max="16384" width="11.42578125" style="7"/>
  </cols>
  <sheetData>
    <row r="1" spans="1:14" x14ac:dyDescent="0.2">
      <c r="A1" s="588" t="str">
        <f>Versionsnummer_Variantenvergleich</f>
        <v>Version 3 vom 29.03.2021</v>
      </c>
      <c r="B1" s="588"/>
      <c r="C1" s="588"/>
    </row>
    <row r="2" spans="1:14" s="65" customFormat="1" ht="18" customHeight="1" x14ac:dyDescent="0.25">
      <c r="A2" s="174" t="str">
        <f xml:space="preserve"> "Variante " &amp; Eingabe!R45 &amp; " " &amp;Eingabe!R46&amp; ": " &amp;Eingabe!R48</f>
        <v>Variante 3 Alternativvariante: Anklicken öffnet ein Auswahlmenü</v>
      </c>
      <c r="B2" s="174"/>
      <c r="C2" s="174"/>
      <c r="D2" s="174"/>
      <c r="E2" s="174"/>
      <c r="F2" s="174"/>
      <c r="G2" s="174"/>
      <c r="H2" s="174"/>
      <c r="I2" s="174"/>
      <c r="J2" s="174"/>
      <c r="K2" s="174"/>
      <c r="L2" s="174"/>
      <c r="M2" s="174"/>
      <c r="N2" s="174"/>
    </row>
    <row r="3" spans="1:14" s="66" customFormat="1" ht="12.75" customHeight="1" x14ac:dyDescent="0.2">
      <c r="A3" s="589" t="s">
        <v>68</v>
      </c>
      <c r="B3" s="589"/>
      <c r="C3" s="20">
        <f>Eingabe!G31</f>
        <v>0.01</v>
      </c>
      <c r="D3" s="18" t="s">
        <v>40</v>
      </c>
      <c r="E3" s="18"/>
      <c r="F3" s="18"/>
      <c r="G3" s="18"/>
      <c r="H3" s="18"/>
      <c r="I3" s="7"/>
      <c r="J3" s="7"/>
      <c r="K3" s="7"/>
      <c r="L3" s="7"/>
      <c r="M3" s="7"/>
      <c r="N3" s="7"/>
    </row>
    <row r="4" spans="1:14" s="66" customFormat="1" ht="12.75" customHeight="1" x14ac:dyDescent="0.2">
      <c r="A4" s="589" t="s">
        <v>66</v>
      </c>
      <c r="B4" s="589"/>
      <c r="C4" s="22">
        <f>Eingabe!G32</f>
        <v>30</v>
      </c>
      <c r="D4" s="18" t="s">
        <v>24</v>
      </c>
      <c r="E4" s="18"/>
      <c r="F4" s="18"/>
      <c r="G4" s="18"/>
      <c r="H4" s="18"/>
      <c r="I4" s="7"/>
      <c r="J4" s="7"/>
      <c r="K4" s="7"/>
      <c r="L4" s="7"/>
      <c r="M4" s="7"/>
      <c r="N4" s="7"/>
    </row>
    <row r="5" spans="1:14" s="66" customFormat="1" ht="12.75" customHeight="1" x14ac:dyDescent="0.2">
      <c r="A5" s="17"/>
      <c r="B5" s="17"/>
      <c r="C5" s="22"/>
      <c r="D5" s="18"/>
      <c r="E5" s="18"/>
      <c r="F5" s="18"/>
      <c r="G5" s="18"/>
      <c r="H5" s="18"/>
      <c r="I5" s="7"/>
      <c r="J5" s="7"/>
      <c r="K5" s="7"/>
      <c r="L5" s="7"/>
      <c r="M5" s="7"/>
      <c r="N5" s="7"/>
    </row>
    <row r="6" spans="1:14" s="66" customFormat="1" ht="12.75" customHeight="1" x14ac:dyDescent="0.2">
      <c r="A6" s="7"/>
      <c r="B6" s="18"/>
      <c r="C6" s="587" t="s">
        <v>12</v>
      </c>
      <c r="D6" s="587"/>
      <c r="E6" s="587" t="s">
        <v>14</v>
      </c>
      <c r="F6" s="587"/>
      <c r="G6" s="587" t="s">
        <v>76</v>
      </c>
      <c r="H6" s="587"/>
      <c r="I6" s="586" t="s">
        <v>69</v>
      </c>
      <c r="J6" s="586"/>
      <c r="K6" s="7" t="s">
        <v>75</v>
      </c>
      <c r="L6" s="7"/>
      <c r="M6" s="586" t="s">
        <v>133</v>
      </c>
      <c r="N6" s="586"/>
    </row>
    <row r="7" spans="1:14" s="66" customFormat="1" ht="12.75" customHeight="1" x14ac:dyDescent="0.2">
      <c r="A7" s="589" t="s">
        <v>64</v>
      </c>
      <c r="B7" s="589"/>
      <c r="C7" s="585">
        <f>Eingabe!R31</f>
        <v>0.05</v>
      </c>
      <c r="D7" s="585"/>
      <c r="E7" s="585">
        <f>Eingabe!R32</f>
        <v>0.05</v>
      </c>
      <c r="F7" s="585"/>
      <c r="G7" s="585">
        <f>E7</f>
        <v>0.05</v>
      </c>
      <c r="H7" s="585"/>
      <c r="I7" s="590">
        <f>Eingabe!R33</f>
        <v>0.05</v>
      </c>
      <c r="J7" s="590"/>
      <c r="K7" s="585">
        <f>Eingabe!R35</f>
        <v>0.02</v>
      </c>
      <c r="L7" s="585"/>
      <c r="M7" s="585">
        <f>Eingabe!R35</f>
        <v>0.02</v>
      </c>
      <c r="N7" s="585"/>
    </row>
    <row r="8" spans="1:14" s="67" customFormat="1" x14ac:dyDescent="0.25">
      <c r="A8" s="21"/>
      <c r="B8" s="23" t="s">
        <v>33</v>
      </c>
      <c r="C8" s="23" t="s">
        <v>67</v>
      </c>
      <c r="D8" s="23" t="s">
        <v>34</v>
      </c>
      <c r="E8" s="23" t="s">
        <v>67</v>
      </c>
      <c r="F8" s="23" t="s">
        <v>34</v>
      </c>
      <c r="G8" s="23" t="s">
        <v>77</v>
      </c>
      <c r="H8" s="23" t="s">
        <v>34</v>
      </c>
      <c r="I8" s="23" t="s">
        <v>67</v>
      </c>
      <c r="J8" s="23" t="s">
        <v>34</v>
      </c>
      <c r="K8" s="23" t="s">
        <v>67</v>
      </c>
      <c r="L8" s="23" t="s">
        <v>34</v>
      </c>
      <c r="M8" s="23" t="s">
        <v>67</v>
      </c>
      <c r="N8" s="23" t="s">
        <v>34</v>
      </c>
    </row>
    <row r="9" spans="1:14" s="66" customFormat="1" x14ac:dyDescent="0.2">
      <c r="A9" s="14">
        <v>0</v>
      </c>
      <c r="B9" s="16">
        <f>1/((1+C3)^A9)</f>
        <v>1</v>
      </c>
      <c r="C9" s="15">
        <f>Eingabe!R66*Eingabe!R67+Eingabe!R70*Eingabe!R71</f>
        <v>0</v>
      </c>
      <c r="D9" s="10">
        <f t="shared" ref="D9:D40" si="0">$B9*C9</f>
        <v>0</v>
      </c>
      <c r="E9" s="15">
        <f>Eingabe!R74*Eingabe!R75</f>
        <v>0</v>
      </c>
      <c r="F9" s="10">
        <f t="shared" ref="F9:F40" si="1">$B9*E9</f>
        <v>0</v>
      </c>
      <c r="G9" s="15">
        <f>IF(Eingabe!R77&gt;0,-Eingabe!R76*Eingabe!R78,-Eingabe!R78*Eingabe!R74)</f>
        <v>0</v>
      </c>
      <c r="H9" s="10">
        <f t="shared" ref="H9:H40" si="2">$B9*G9</f>
        <v>0</v>
      </c>
      <c r="I9" s="15">
        <f>Eingabe!R80*Eingabe!R81+Eingabe!R82*Eingabe!R83</f>
        <v>0</v>
      </c>
      <c r="J9" s="10">
        <f t="shared" ref="J9:J40" si="3">$B9*I9</f>
        <v>0</v>
      </c>
      <c r="K9" s="15">
        <f>Eingabe!R87</f>
        <v>0</v>
      </c>
      <c r="L9" s="10">
        <f t="shared" ref="L9:N40" si="4">$B9*K9</f>
        <v>0</v>
      </c>
      <c r="M9" s="15">
        <f>Eingabe!R91</f>
        <v>0</v>
      </c>
      <c r="N9" s="10">
        <f t="shared" si="4"/>
        <v>0</v>
      </c>
    </row>
    <row r="10" spans="1:14" s="66" customFormat="1" x14ac:dyDescent="0.2">
      <c r="A10" s="7">
        <v>1</v>
      </c>
      <c r="B10" s="16">
        <f t="shared" ref="B10:B41" si="5">1/((1+$C$3)^A10)</f>
        <v>0.99009901</v>
      </c>
      <c r="C10" s="10">
        <f t="shared" ref="C10:C41" si="6">IF($A10&lt;$C$4,C9*(1+$C$7),0)</f>
        <v>0</v>
      </c>
      <c r="D10" s="10">
        <f t="shared" si="0"/>
        <v>0</v>
      </c>
      <c r="E10" s="10">
        <f t="shared" ref="E10:E41" si="7">IF($A10&lt;$C$4,E9*(1+E$7),0)</f>
        <v>0</v>
      </c>
      <c r="F10" s="10">
        <f t="shared" si="1"/>
        <v>0</v>
      </c>
      <c r="G10" s="10">
        <f>IF($A10&lt;$C$4,IF($A10&lt;Eingabe!$R$77,-Eingabe!$R$76*Eingabe!$R$78,-Eingabe!R$78*Eingabe!R$74*(1+G$7)^$A10),0)</f>
        <v>0</v>
      </c>
      <c r="H10" s="10">
        <f t="shared" si="2"/>
        <v>0</v>
      </c>
      <c r="I10" s="10">
        <f t="shared" ref="I10:I41" si="8">IF($A10&lt;$C$4,I9*(1+I$7),0)</f>
        <v>0</v>
      </c>
      <c r="J10" s="10">
        <f t="shared" si="3"/>
        <v>0</v>
      </c>
      <c r="K10" s="10">
        <f t="shared" ref="K10:K41" si="9">IF($A10&lt;$C$4,K9*(1+K$7),0)</f>
        <v>0</v>
      </c>
      <c r="L10" s="10">
        <f t="shared" si="4"/>
        <v>0</v>
      </c>
      <c r="M10" s="10">
        <f t="shared" ref="M10:M59" si="10">IF($A10&lt;$C$4,M9*(1+M$7),0)</f>
        <v>0</v>
      </c>
      <c r="N10" s="10">
        <f t="shared" si="4"/>
        <v>0</v>
      </c>
    </row>
    <row r="11" spans="1:14" s="66" customFormat="1" x14ac:dyDescent="0.2">
      <c r="A11" s="7">
        <v>2</v>
      </c>
      <c r="B11" s="16">
        <f t="shared" si="5"/>
        <v>0.980296049</v>
      </c>
      <c r="C11" s="10">
        <f t="shared" si="6"/>
        <v>0</v>
      </c>
      <c r="D11" s="10">
        <f t="shared" si="0"/>
        <v>0</v>
      </c>
      <c r="E11" s="10">
        <f t="shared" si="7"/>
        <v>0</v>
      </c>
      <c r="F11" s="10">
        <f t="shared" si="1"/>
        <v>0</v>
      </c>
      <c r="G11" s="10">
        <f>IF($A11&lt;$C$4,IF($A11&lt;Eingabe!$R$77,-Eingabe!$R$76*Eingabe!$R$78,-Eingabe!R$78*Eingabe!R$74*(1+G$7)^$A11),0)</f>
        <v>0</v>
      </c>
      <c r="H11" s="10">
        <f t="shared" si="2"/>
        <v>0</v>
      </c>
      <c r="I11" s="10">
        <f t="shared" si="8"/>
        <v>0</v>
      </c>
      <c r="J11" s="10">
        <f t="shared" si="3"/>
        <v>0</v>
      </c>
      <c r="K11" s="10">
        <f t="shared" si="9"/>
        <v>0</v>
      </c>
      <c r="L11" s="10">
        <f t="shared" si="4"/>
        <v>0</v>
      </c>
      <c r="M11" s="10">
        <f t="shared" si="10"/>
        <v>0</v>
      </c>
      <c r="N11" s="10">
        <f t="shared" si="4"/>
        <v>0</v>
      </c>
    </row>
    <row r="12" spans="1:14" s="66" customFormat="1" x14ac:dyDescent="0.2">
      <c r="A12" s="7">
        <v>3</v>
      </c>
      <c r="B12" s="16">
        <f t="shared" si="5"/>
        <v>0.97059014799999999</v>
      </c>
      <c r="C12" s="10">
        <f t="shared" si="6"/>
        <v>0</v>
      </c>
      <c r="D12" s="10">
        <f t="shared" si="0"/>
        <v>0</v>
      </c>
      <c r="E12" s="10">
        <f t="shared" si="7"/>
        <v>0</v>
      </c>
      <c r="F12" s="10">
        <f t="shared" si="1"/>
        <v>0</v>
      </c>
      <c r="G12" s="10">
        <f>IF($A12&lt;$C$4,IF($A12&lt;Eingabe!$R$77,-Eingabe!$R$76*Eingabe!$R$78,-Eingabe!R$78*Eingabe!R$74*(1+G$7)^$A12),0)</f>
        <v>0</v>
      </c>
      <c r="H12" s="10">
        <f t="shared" si="2"/>
        <v>0</v>
      </c>
      <c r="I12" s="10">
        <f t="shared" si="8"/>
        <v>0</v>
      </c>
      <c r="J12" s="10">
        <f t="shared" si="3"/>
        <v>0</v>
      </c>
      <c r="K12" s="10">
        <f t="shared" si="9"/>
        <v>0</v>
      </c>
      <c r="L12" s="10">
        <f t="shared" si="4"/>
        <v>0</v>
      </c>
      <c r="M12" s="10">
        <f t="shared" si="10"/>
        <v>0</v>
      </c>
      <c r="N12" s="10">
        <f t="shared" si="4"/>
        <v>0</v>
      </c>
    </row>
    <row r="13" spans="1:14" s="66" customFormat="1" x14ac:dyDescent="0.2">
      <c r="A13" s="7">
        <v>4</v>
      </c>
      <c r="B13" s="16">
        <f t="shared" si="5"/>
        <v>0.96098034399999999</v>
      </c>
      <c r="C13" s="10">
        <f t="shared" si="6"/>
        <v>0</v>
      </c>
      <c r="D13" s="10">
        <f t="shared" si="0"/>
        <v>0</v>
      </c>
      <c r="E13" s="10">
        <f t="shared" si="7"/>
        <v>0</v>
      </c>
      <c r="F13" s="10">
        <f t="shared" si="1"/>
        <v>0</v>
      </c>
      <c r="G13" s="10">
        <f>IF($A13&lt;$C$4,IF($A13&lt;Eingabe!$R$77,-Eingabe!$R$76*Eingabe!$R$78,-Eingabe!R$78*Eingabe!R$74*(1+G$7)^$A13),0)</f>
        <v>0</v>
      </c>
      <c r="H13" s="10">
        <f t="shared" si="2"/>
        <v>0</v>
      </c>
      <c r="I13" s="10">
        <f t="shared" si="8"/>
        <v>0</v>
      </c>
      <c r="J13" s="10">
        <f t="shared" si="3"/>
        <v>0</v>
      </c>
      <c r="K13" s="10">
        <f t="shared" si="9"/>
        <v>0</v>
      </c>
      <c r="L13" s="10">
        <f t="shared" si="4"/>
        <v>0</v>
      </c>
      <c r="M13" s="10">
        <f t="shared" si="10"/>
        <v>0</v>
      </c>
      <c r="N13" s="10">
        <f t="shared" si="4"/>
        <v>0</v>
      </c>
    </row>
    <row r="14" spans="1:14" s="66" customFormat="1" x14ac:dyDescent="0.2">
      <c r="A14" s="7">
        <v>5</v>
      </c>
      <c r="B14" s="16">
        <f t="shared" si="5"/>
        <v>0.95146568799999998</v>
      </c>
      <c r="C14" s="10">
        <f t="shared" si="6"/>
        <v>0</v>
      </c>
      <c r="D14" s="10">
        <f t="shared" si="0"/>
        <v>0</v>
      </c>
      <c r="E14" s="10">
        <f t="shared" si="7"/>
        <v>0</v>
      </c>
      <c r="F14" s="10">
        <f t="shared" si="1"/>
        <v>0</v>
      </c>
      <c r="G14" s="10">
        <f>IF($A14&lt;$C$4,IF($A14&lt;Eingabe!$R$77,-Eingabe!$R$76*Eingabe!$R$78,-Eingabe!R$78*Eingabe!R$74*(1+G$7)^$A14),0)</f>
        <v>0</v>
      </c>
      <c r="H14" s="10">
        <f t="shared" si="2"/>
        <v>0</v>
      </c>
      <c r="I14" s="10">
        <f t="shared" si="8"/>
        <v>0</v>
      </c>
      <c r="J14" s="10">
        <f t="shared" si="3"/>
        <v>0</v>
      </c>
      <c r="K14" s="10">
        <f t="shared" si="9"/>
        <v>0</v>
      </c>
      <c r="L14" s="10">
        <f t="shared" si="4"/>
        <v>0</v>
      </c>
      <c r="M14" s="10">
        <f t="shared" si="10"/>
        <v>0</v>
      </c>
      <c r="N14" s="10">
        <f t="shared" si="4"/>
        <v>0</v>
      </c>
    </row>
    <row r="15" spans="1:14" s="66" customFormat="1" x14ac:dyDescent="0.2">
      <c r="A15" s="7">
        <v>6</v>
      </c>
      <c r="B15" s="16">
        <f t="shared" si="5"/>
        <v>0.94204523500000004</v>
      </c>
      <c r="C15" s="10">
        <f t="shared" si="6"/>
        <v>0</v>
      </c>
      <c r="D15" s="10">
        <f t="shared" si="0"/>
        <v>0</v>
      </c>
      <c r="E15" s="10">
        <f t="shared" si="7"/>
        <v>0</v>
      </c>
      <c r="F15" s="10">
        <f t="shared" si="1"/>
        <v>0</v>
      </c>
      <c r="G15" s="10">
        <f>IF($A15&lt;$C$4,IF($A15&lt;Eingabe!$R$77,-Eingabe!$R$76*Eingabe!$R$78,-Eingabe!R$78*Eingabe!R$74*(1+G$7)^$A15),0)</f>
        <v>0</v>
      </c>
      <c r="H15" s="10">
        <f t="shared" si="2"/>
        <v>0</v>
      </c>
      <c r="I15" s="10">
        <f t="shared" si="8"/>
        <v>0</v>
      </c>
      <c r="J15" s="10">
        <f t="shared" si="3"/>
        <v>0</v>
      </c>
      <c r="K15" s="10">
        <f t="shared" si="9"/>
        <v>0</v>
      </c>
      <c r="L15" s="10">
        <f t="shared" si="4"/>
        <v>0</v>
      </c>
      <c r="M15" s="10">
        <f t="shared" si="10"/>
        <v>0</v>
      </c>
      <c r="N15" s="10">
        <f t="shared" si="4"/>
        <v>0</v>
      </c>
    </row>
    <row r="16" spans="1:14" s="66" customFormat="1" x14ac:dyDescent="0.2">
      <c r="A16" s="7">
        <v>7</v>
      </c>
      <c r="B16" s="16">
        <f t="shared" si="5"/>
        <v>0.93271805500000005</v>
      </c>
      <c r="C16" s="10">
        <f t="shared" si="6"/>
        <v>0</v>
      </c>
      <c r="D16" s="10">
        <f t="shared" si="0"/>
        <v>0</v>
      </c>
      <c r="E16" s="10">
        <f t="shared" si="7"/>
        <v>0</v>
      </c>
      <c r="F16" s="10">
        <f t="shared" si="1"/>
        <v>0</v>
      </c>
      <c r="G16" s="10">
        <f>IF($A16&lt;$C$4,IF($A16&lt;Eingabe!$R$77,-Eingabe!$R$76*Eingabe!$R$78,-Eingabe!R$78*Eingabe!R$74*(1+G$7)^$A16),0)</f>
        <v>0</v>
      </c>
      <c r="H16" s="10">
        <f t="shared" si="2"/>
        <v>0</v>
      </c>
      <c r="I16" s="10">
        <f t="shared" si="8"/>
        <v>0</v>
      </c>
      <c r="J16" s="10">
        <f t="shared" si="3"/>
        <v>0</v>
      </c>
      <c r="K16" s="10">
        <f t="shared" si="9"/>
        <v>0</v>
      </c>
      <c r="L16" s="10">
        <f t="shared" si="4"/>
        <v>0</v>
      </c>
      <c r="M16" s="10">
        <f t="shared" si="10"/>
        <v>0</v>
      </c>
      <c r="N16" s="10">
        <f t="shared" si="4"/>
        <v>0</v>
      </c>
    </row>
    <row r="17" spans="1:14" s="66" customFormat="1" x14ac:dyDescent="0.2">
      <c r="A17" s="7">
        <v>8</v>
      </c>
      <c r="B17" s="16">
        <f t="shared" si="5"/>
        <v>0.92348322199999999</v>
      </c>
      <c r="C17" s="10">
        <f t="shared" si="6"/>
        <v>0</v>
      </c>
      <c r="D17" s="10">
        <f t="shared" si="0"/>
        <v>0</v>
      </c>
      <c r="E17" s="10">
        <f t="shared" si="7"/>
        <v>0</v>
      </c>
      <c r="F17" s="10">
        <f t="shared" si="1"/>
        <v>0</v>
      </c>
      <c r="G17" s="10">
        <f>IF($A17&lt;$C$4,IF($A17&lt;Eingabe!$R$77,-Eingabe!$R$76*Eingabe!$R$78,-Eingabe!R$78*Eingabe!R$74*(1+G$7)^$A17),0)</f>
        <v>0</v>
      </c>
      <c r="H17" s="10">
        <f t="shared" si="2"/>
        <v>0</v>
      </c>
      <c r="I17" s="10">
        <f t="shared" si="8"/>
        <v>0</v>
      </c>
      <c r="J17" s="10">
        <f t="shared" si="3"/>
        <v>0</v>
      </c>
      <c r="K17" s="10">
        <f t="shared" si="9"/>
        <v>0</v>
      </c>
      <c r="L17" s="10">
        <f t="shared" si="4"/>
        <v>0</v>
      </c>
      <c r="M17" s="10">
        <f t="shared" si="10"/>
        <v>0</v>
      </c>
      <c r="N17" s="10">
        <f t="shared" si="4"/>
        <v>0</v>
      </c>
    </row>
    <row r="18" spans="1:14" s="66" customFormat="1" x14ac:dyDescent="0.2">
      <c r="A18" s="7">
        <v>9</v>
      </c>
      <c r="B18" s="16">
        <f t="shared" si="5"/>
        <v>0.91433982400000002</v>
      </c>
      <c r="C18" s="10">
        <f t="shared" si="6"/>
        <v>0</v>
      </c>
      <c r="D18" s="10">
        <f t="shared" si="0"/>
        <v>0</v>
      </c>
      <c r="E18" s="10">
        <f t="shared" si="7"/>
        <v>0</v>
      </c>
      <c r="F18" s="10">
        <f t="shared" si="1"/>
        <v>0</v>
      </c>
      <c r="G18" s="10">
        <f>IF($A18&lt;$C$4,IF($A18&lt;Eingabe!$R$77,-Eingabe!$R$76*Eingabe!$R$78,-Eingabe!R$78*Eingabe!R$74*(1+G$7)^$A18),0)</f>
        <v>0</v>
      </c>
      <c r="H18" s="10">
        <f t="shared" si="2"/>
        <v>0</v>
      </c>
      <c r="I18" s="10">
        <f t="shared" si="8"/>
        <v>0</v>
      </c>
      <c r="J18" s="10">
        <f t="shared" si="3"/>
        <v>0</v>
      </c>
      <c r="K18" s="10">
        <f t="shared" si="9"/>
        <v>0</v>
      </c>
      <c r="L18" s="10">
        <f t="shared" si="4"/>
        <v>0</v>
      </c>
      <c r="M18" s="10">
        <f t="shared" si="10"/>
        <v>0</v>
      </c>
      <c r="N18" s="10">
        <f t="shared" si="4"/>
        <v>0</v>
      </c>
    </row>
    <row r="19" spans="1:14" s="66" customFormat="1" x14ac:dyDescent="0.2">
      <c r="A19" s="7">
        <v>10</v>
      </c>
      <c r="B19" s="16">
        <f t="shared" si="5"/>
        <v>0.905286955</v>
      </c>
      <c r="C19" s="10">
        <f t="shared" si="6"/>
        <v>0</v>
      </c>
      <c r="D19" s="10">
        <f t="shared" si="0"/>
        <v>0</v>
      </c>
      <c r="E19" s="10">
        <f t="shared" si="7"/>
        <v>0</v>
      </c>
      <c r="F19" s="10">
        <f t="shared" si="1"/>
        <v>0</v>
      </c>
      <c r="G19" s="10">
        <f>IF($A19&lt;$C$4,IF($A19&lt;Eingabe!$R$77,-Eingabe!$R$76*Eingabe!$R$78,-Eingabe!R$78*Eingabe!R$74*(1+G$7)^$A19),0)</f>
        <v>0</v>
      </c>
      <c r="H19" s="10">
        <f t="shared" si="2"/>
        <v>0</v>
      </c>
      <c r="I19" s="10">
        <f t="shared" si="8"/>
        <v>0</v>
      </c>
      <c r="J19" s="10">
        <f t="shared" si="3"/>
        <v>0</v>
      </c>
      <c r="K19" s="10">
        <f t="shared" si="9"/>
        <v>0</v>
      </c>
      <c r="L19" s="10">
        <f t="shared" si="4"/>
        <v>0</v>
      </c>
      <c r="M19" s="10">
        <f t="shared" si="10"/>
        <v>0</v>
      </c>
      <c r="N19" s="10">
        <f t="shared" si="4"/>
        <v>0</v>
      </c>
    </row>
    <row r="20" spans="1:14" s="66" customFormat="1" x14ac:dyDescent="0.2">
      <c r="A20" s="7">
        <v>11</v>
      </c>
      <c r="B20" s="16">
        <f t="shared" si="5"/>
        <v>0.89632371799999999</v>
      </c>
      <c r="C20" s="10">
        <f t="shared" si="6"/>
        <v>0</v>
      </c>
      <c r="D20" s="10">
        <f t="shared" si="0"/>
        <v>0</v>
      </c>
      <c r="E20" s="10">
        <f t="shared" si="7"/>
        <v>0</v>
      </c>
      <c r="F20" s="10">
        <f t="shared" si="1"/>
        <v>0</v>
      </c>
      <c r="G20" s="10">
        <f>IF($A20&lt;$C$4,IF($A20&lt;Eingabe!$R$77,-Eingabe!$R$76*Eingabe!$R$78,-Eingabe!R$78*Eingabe!R$74*(1+G$7)^$A20),0)</f>
        <v>0</v>
      </c>
      <c r="H20" s="10">
        <f t="shared" si="2"/>
        <v>0</v>
      </c>
      <c r="I20" s="10">
        <f t="shared" si="8"/>
        <v>0</v>
      </c>
      <c r="J20" s="10">
        <f t="shared" si="3"/>
        <v>0</v>
      </c>
      <c r="K20" s="10">
        <f t="shared" si="9"/>
        <v>0</v>
      </c>
      <c r="L20" s="10">
        <f t="shared" si="4"/>
        <v>0</v>
      </c>
      <c r="M20" s="10">
        <f t="shared" si="10"/>
        <v>0</v>
      </c>
      <c r="N20" s="10">
        <f t="shared" si="4"/>
        <v>0</v>
      </c>
    </row>
    <row r="21" spans="1:14" s="66" customFormat="1" x14ac:dyDescent="0.2">
      <c r="A21" s="7">
        <v>12</v>
      </c>
      <c r="B21" s="16">
        <f t="shared" si="5"/>
        <v>0.88744922500000001</v>
      </c>
      <c r="C21" s="10">
        <f t="shared" si="6"/>
        <v>0</v>
      </c>
      <c r="D21" s="10">
        <f t="shared" si="0"/>
        <v>0</v>
      </c>
      <c r="E21" s="10">
        <f t="shared" si="7"/>
        <v>0</v>
      </c>
      <c r="F21" s="10">
        <f t="shared" si="1"/>
        <v>0</v>
      </c>
      <c r="G21" s="10">
        <f>IF($A21&lt;$C$4,IF($A21&lt;Eingabe!$R$77,-Eingabe!$R$76*Eingabe!$R$78,-Eingabe!R$78*Eingabe!R$74*(1+G$7)^$A21),0)</f>
        <v>0</v>
      </c>
      <c r="H21" s="10">
        <f t="shared" si="2"/>
        <v>0</v>
      </c>
      <c r="I21" s="10">
        <f t="shared" si="8"/>
        <v>0</v>
      </c>
      <c r="J21" s="10">
        <f t="shared" si="3"/>
        <v>0</v>
      </c>
      <c r="K21" s="10">
        <f t="shared" si="9"/>
        <v>0</v>
      </c>
      <c r="L21" s="10">
        <f t="shared" si="4"/>
        <v>0</v>
      </c>
      <c r="M21" s="10">
        <f t="shared" si="10"/>
        <v>0</v>
      </c>
      <c r="N21" s="10">
        <f t="shared" si="4"/>
        <v>0</v>
      </c>
    </row>
    <row r="22" spans="1:14" s="66" customFormat="1" x14ac:dyDescent="0.2">
      <c r="A22" s="7">
        <v>13</v>
      </c>
      <c r="B22" s="16">
        <f t="shared" si="5"/>
        <v>0.87866259899999999</v>
      </c>
      <c r="C22" s="10">
        <f t="shared" si="6"/>
        <v>0</v>
      </c>
      <c r="D22" s="10">
        <f t="shared" si="0"/>
        <v>0</v>
      </c>
      <c r="E22" s="10">
        <f t="shared" si="7"/>
        <v>0</v>
      </c>
      <c r="F22" s="10">
        <f t="shared" si="1"/>
        <v>0</v>
      </c>
      <c r="G22" s="10">
        <f>IF($A22&lt;$C$4,IF($A22&lt;Eingabe!$R$77,-Eingabe!$R$76*Eingabe!$R$78,-Eingabe!R$78*Eingabe!R$74*(1+G$7)^$A22),0)</f>
        <v>0</v>
      </c>
      <c r="H22" s="10">
        <f t="shared" si="2"/>
        <v>0</v>
      </c>
      <c r="I22" s="10">
        <f t="shared" si="8"/>
        <v>0</v>
      </c>
      <c r="J22" s="10">
        <f t="shared" si="3"/>
        <v>0</v>
      </c>
      <c r="K22" s="10">
        <f t="shared" si="9"/>
        <v>0</v>
      </c>
      <c r="L22" s="10">
        <f t="shared" si="4"/>
        <v>0</v>
      </c>
      <c r="M22" s="10">
        <f t="shared" si="10"/>
        <v>0</v>
      </c>
      <c r="N22" s="10">
        <f t="shared" si="4"/>
        <v>0</v>
      </c>
    </row>
    <row r="23" spans="1:14" s="66" customFormat="1" x14ac:dyDescent="0.2">
      <c r="A23" s="7">
        <v>14</v>
      </c>
      <c r="B23" s="16">
        <f t="shared" si="5"/>
        <v>0.86996297</v>
      </c>
      <c r="C23" s="10">
        <f t="shared" si="6"/>
        <v>0</v>
      </c>
      <c r="D23" s="10">
        <f t="shared" si="0"/>
        <v>0</v>
      </c>
      <c r="E23" s="10">
        <f t="shared" si="7"/>
        <v>0</v>
      </c>
      <c r="F23" s="10">
        <f t="shared" si="1"/>
        <v>0</v>
      </c>
      <c r="G23" s="10">
        <f>IF($A23&lt;$C$4,IF($A23&lt;Eingabe!$R$77,-Eingabe!$R$76*Eingabe!$R$78,-Eingabe!R$78*Eingabe!R$74*(1+G$7)^$A23),0)</f>
        <v>0</v>
      </c>
      <c r="H23" s="10">
        <f t="shared" si="2"/>
        <v>0</v>
      </c>
      <c r="I23" s="10">
        <f t="shared" si="8"/>
        <v>0</v>
      </c>
      <c r="J23" s="10">
        <f t="shared" si="3"/>
        <v>0</v>
      </c>
      <c r="K23" s="10">
        <f t="shared" si="9"/>
        <v>0</v>
      </c>
      <c r="L23" s="10">
        <f t="shared" si="4"/>
        <v>0</v>
      </c>
      <c r="M23" s="10">
        <f t="shared" si="10"/>
        <v>0</v>
      </c>
      <c r="N23" s="10">
        <f t="shared" si="4"/>
        <v>0</v>
      </c>
    </row>
    <row r="24" spans="1:14" s="66" customFormat="1" x14ac:dyDescent="0.2">
      <c r="A24" s="7">
        <v>15</v>
      </c>
      <c r="B24" s="16">
        <f t="shared" si="5"/>
        <v>0.86134947500000003</v>
      </c>
      <c r="C24" s="10">
        <f t="shared" si="6"/>
        <v>0</v>
      </c>
      <c r="D24" s="10">
        <f t="shared" si="0"/>
        <v>0</v>
      </c>
      <c r="E24" s="10">
        <f t="shared" si="7"/>
        <v>0</v>
      </c>
      <c r="F24" s="10">
        <f t="shared" si="1"/>
        <v>0</v>
      </c>
      <c r="G24" s="10">
        <f>IF($A24&lt;$C$4,IF($A24&lt;Eingabe!$R$77,-Eingabe!$R$76*Eingabe!$R$78,-Eingabe!R$78*Eingabe!R$74*(1+G$7)^$A24),0)</f>
        <v>0</v>
      </c>
      <c r="H24" s="10">
        <f t="shared" si="2"/>
        <v>0</v>
      </c>
      <c r="I24" s="10">
        <f t="shared" si="8"/>
        <v>0</v>
      </c>
      <c r="J24" s="10">
        <f t="shared" si="3"/>
        <v>0</v>
      </c>
      <c r="K24" s="10">
        <f t="shared" si="9"/>
        <v>0</v>
      </c>
      <c r="L24" s="10">
        <f t="shared" si="4"/>
        <v>0</v>
      </c>
      <c r="M24" s="10">
        <f t="shared" si="10"/>
        <v>0</v>
      </c>
      <c r="N24" s="10">
        <f t="shared" si="4"/>
        <v>0</v>
      </c>
    </row>
    <row r="25" spans="1:14" s="66" customFormat="1" x14ac:dyDescent="0.2">
      <c r="A25" s="7">
        <v>16</v>
      </c>
      <c r="B25" s="16">
        <f t="shared" si="5"/>
        <v>0.85282126199999997</v>
      </c>
      <c r="C25" s="10">
        <f t="shared" si="6"/>
        <v>0</v>
      </c>
      <c r="D25" s="10">
        <f t="shared" si="0"/>
        <v>0</v>
      </c>
      <c r="E25" s="10">
        <f t="shared" si="7"/>
        <v>0</v>
      </c>
      <c r="F25" s="10">
        <f t="shared" si="1"/>
        <v>0</v>
      </c>
      <c r="G25" s="10">
        <f>IF($A25&lt;$C$4,IF($A25&lt;Eingabe!$R$77,-Eingabe!$R$76*Eingabe!$R$78,-Eingabe!R$78*Eingabe!R$74*(1+G$7)^$A25),0)</f>
        <v>0</v>
      </c>
      <c r="H25" s="10">
        <f t="shared" si="2"/>
        <v>0</v>
      </c>
      <c r="I25" s="10">
        <f t="shared" si="8"/>
        <v>0</v>
      </c>
      <c r="J25" s="10">
        <f t="shared" si="3"/>
        <v>0</v>
      </c>
      <c r="K25" s="10">
        <f t="shared" si="9"/>
        <v>0</v>
      </c>
      <c r="L25" s="10">
        <f t="shared" si="4"/>
        <v>0</v>
      </c>
      <c r="M25" s="10">
        <f t="shared" si="10"/>
        <v>0</v>
      </c>
      <c r="N25" s="10">
        <f t="shared" si="4"/>
        <v>0</v>
      </c>
    </row>
    <row r="26" spans="1:14" s="66" customFormat="1" x14ac:dyDescent="0.2">
      <c r="A26" s="7">
        <v>17</v>
      </c>
      <c r="B26" s="16">
        <f t="shared" si="5"/>
        <v>0.84437748700000004</v>
      </c>
      <c r="C26" s="10">
        <f t="shared" si="6"/>
        <v>0</v>
      </c>
      <c r="D26" s="10">
        <f t="shared" si="0"/>
        <v>0</v>
      </c>
      <c r="E26" s="10">
        <f t="shared" si="7"/>
        <v>0</v>
      </c>
      <c r="F26" s="10">
        <f t="shared" si="1"/>
        <v>0</v>
      </c>
      <c r="G26" s="10">
        <f>IF($A26&lt;$C$4,IF($A26&lt;Eingabe!$R$77,-Eingabe!$R$76*Eingabe!$R$78,-Eingabe!R$78*Eingabe!R$74*(1+G$7)^$A26),0)</f>
        <v>0</v>
      </c>
      <c r="H26" s="10">
        <f t="shared" si="2"/>
        <v>0</v>
      </c>
      <c r="I26" s="10">
        <f t="shared" si="8"/>
        <v>0</v>
      </c>
      <c r="J26" s="10">
        <f t="shared" si="3"/>
        <v>0</v>
      </c>
      <c r="K26" s="10">
        <f t="shared" si="9"/>
        <v>0</v>
      </c>
      <c r="L26" s="10">
        <f t="shared" si="4"/>
        <v>0</v>
      </c>
      <c r="M26" s="10">
        <f t="shared" si="10"/>
        <v>0</v>
      </c>
      <c r="N26" s="10">
        <f t="shared" si="4"/>
        <v>0</v>
      </c>
    </row>
    <row r="27" spans="1:14" s="66" customFormat="1" x14ac:dyDescent="0.2">
      <c r="A27" s="7">
        <v>18</v>
      </c>
      <c r="B27" s="16">
        <f t="shared" si="5"/>
        <v>0.83601731400000001</v>
      </c>
      <c r="C27" s="10">
        <f t="shared" si="6"/>
        <v>0</v>
      </c>
      <c r="D27" s="10">
        <f t="shared" si="0"/>
        <v>0</v>
      </c>
      <c r="E27" s="10">
        <f t="shared" si="7"/>
        <v>0</v>
      </c>
      <c r="F27" s="10">
        <f t="shared" si="1"/>
        <v>0</v>
      </c>
      <c r="G27" s="10">
        <f>IF($A27&lt;$C$4,IF($A27&lt;Eingabe!$R$77,-Eingabe!$R$76*Eingabe!$R$78,-Eingabe!R$78*Eingabe!R$74*(1+G$7)^$A27),0)</f>
        <v>0</v>
      </c>
      <c r="H27" s="10">
        <f t="shared" si="2"/>
        <v>0</v>
      </c>
      <c r="I27" s="10">
        <f t="shared" si="8"/>
        <v>0</v>
      </c>
      <c r="J27" s="10">
        <f t="shared" si="3"/>
        <v>0</v>
      </c>
      <c r="K27" s="10">
        <f t="shared" si="9"/>
        <v>0</v>
      </c>
      <c r="L27" s="10">
        <f t="shared" si="4"/>
        <v>0</v>
      </c>
      <c r="M27" s="10">
        <f t="shared" si="10"/>
        <v>0</v>
      </c>
      <c r="N27" s="10">
        <f t="shared" si="4"/>
        <v>0</v>
      </c>
    </row>
    <row r="28" spans="1:14" s="66" customFormat="1" x14ac:dyDescent="0.2">
      <c r="A28" s="7">
        <v>19</v>
      </c>
      <c r="B28" s="16">
        <f t="shared" si="5"/>
        <v>0.82773991499999999</v>
      </c>
      <c r="C28" s="10">
        <f t="shared" si="6"/>
        <v>0</v>
      </c>
      <c r="D28" s="10">
        <f t="shared" si="0"/>
        <v>0</v>
      </c>
      <c r="E28" s="10">
        <f t="shared" si="7"/>
        <v>0</v>
      </c>
      <c r="F28" s="10">
        <f t="shared" si="1"/>
        <v>0</v>
      </c>
      <c r="G28" s="10">
        <f>IF($A28&lt;$C$4,IF($A28&lt;Eingabe!$R$77,-Eingabe!$R$76*Eingabe!$R$78,-Eingabe!R$78*Eingabe!R$74*(1+G$7)^$A28),0)</f>
        <v>0</v>
      </c>
      <c r="H28" s="10">
        <f t="shared" si="2"/>
        <v>0</v>
      </c>
      <c r="I28" s="10">
        <f t="shared" si="8"/>
        <v>0</v>
      </c>
      <c r="J28" s="10">
        <f t="shared" si="3"/>
        <v>0</v>
      </c>
      <c r="K28" s="10">
        <f t="shared" si="9"/>
        <v>0</v>
      </c>
      <c r="L28" s="10">
        <f t="shared" si="4"/>
        <v>0</v>
      </c>
      <c r="M28" s="10">
        <f t="shared" si="10"/>
        <v>0</v>
      </c>
      <c r="N28" s="10">
        <f t="shared" si="4"/>
        <v>0</v>
      </c>
    </row>
    <row r="29" spans="1:14" s="66" customFormat="1" x14ac:dyDescent="0.2">
      <c r="A29" s="7">
        <v>20</v>
      </c>
      <c r="B29" s="16">
        <f t="shared" si="5"/>
        <v>0.81954446999999997</v>
      </c>
      <c r="C29" s="10">
        <f t="shared" si="6"/>
        <v>0</v>
      </c>
      <c r="D29" s="10">
        <f t="shared" si="0"/>
        <v>0</v>
      </c>
      <c r="E29" s="10">
        <f t="shared" si="7"/>
        <v>0</v>
      </c>
      <c r="F29" s="10">
        <f t="shared" si="1"/>
        <v>0</v>
      </c>
      <c r="G29" s="10">
        <f>IF($A29&lt;$C$4,IF($A29&lt;Eingabe!$R$77,-Eingabe!$R$76*Eingabe!$R$78,-Eingabe!R$78*Eingabe!R$74*(1+G$7)^$A29),0)</f>
        <v>0</v>
      </c>
      <c r="H29" s="10">
        <f t="shared" si="2"/>
        <v>0</v>
      </c>
      <c r="I29" s="10">
        <f t="shared" si="8"/>
        <v>0</v>
      </c>
      <c r="J29" s="10">
        <f t="shared" si="3"/>
        <v>0</v>
      </c>
      <c r="K29" s="10">
        <f t="shared" si="9"/>
        <v>0</v>
      </c>
      <c r="L29" s="10">
        <f t="shared" si="4"/>
        <v>0</v>
      </c>
      <c r="M29" s="10">
        <f t="shared" si="10"/>
        <v>0</v>
      </c>
      <c r="N29" s="10">
        <f t="shared" si="4"/>
        <v>0</v>
      </c>
    </row>
    <row r="30" spans="1:14" s="66" customFormat="1" x14ac:dyDescent="0.2">
      <c r="A30" s="7">
        <v>21</v>
      </c>
      <c r="B30" s="16">
        <f t="shared" si="5"/>
        <v>0.81143016899999998</v>
      </c>
      <c r="C30" s="10">
        <f t="shared" si="6"/>
        <v>0</v>
      </c>
      <c r="D30" s="10">
        <f t="shared" si="0"/>
        <v>0</v>
      </c>
      <c r="E30" s="10">
        <f t="shared" si="7"/>
        <v>0</v>
      </c>
      <c r="F30" s="10">
        <f t="shared" si="1"/>
        <v>0</v>
      </c>
      <c r="G30" s="10">
        <f>IF($A30&lt;$C$4,IF($A30&lt;Eingabe!$R$77,-Eingabe!$R$76*Eingabe!$R$78,-Eingabe!R$78*Eingabe!R$74*(1+G$7)^$A30),0)</f>
        <v>0</v>
      </c>
      <c r="H30" s="10">
        <f t="shared" si="2"/>
        <v>0</v>
      </c>
      <c r="I30" s="10">
        <f t="shared" si="8"/>
        <v>0</v>
      </c>
      <c r="J30" s="10">
        <f t="shared" si="3"/>
        <v>0</v>
      </c>
      <c r="K30" s="10">
        <f t="shared" si="9"/>
        <v>0</v>
      </c>
      <c r="L30" s="10">
        <f t="shared" si="4"/>
        <v>0</v>
      </c>
      <c r="M30" s="10">
        <f t="shared" si="10"/>
        <v>0</v>
      </c>
      <c r="N30" s="10">
        <f t="shared" si="4"/>
        <v>0</v>
      </c>
    </row>
    <row r="31" spans="1:14" s="66" customFormat="1" x14ac:dyDescent="0.2">
      <c r="A31" s="7">
        <v>22</v>
      </c>
      <c r="B31" s="16">
        <f t="shared" si="5"/>
        <v>0.80339620700000003</v>
      </c>
      <c r="C31" s="10">
        <f t="shared" si="6"/>
        <v>0</v>
      </c>
      <c r="D31" s="10">
        <f t="shared" si="0"/>
        <v>0</v>
      </c>
      <c r="E31" s="10">
        <f t="shared" si="7"/>
        <v>0</v>
      </c>
      <c r="F31" s="10">
        <f t="shared" si="1"/>
        <v>0</v>
      </c>
      <c r="G31" s="10">
        <f>IF($A31&lt;$C$4,IF($A31&lt;Eingabe!$R$77,-Eingabe!$R$76*Eingabe!$R$78,-Eingabe!R$78*Eingabe!R$74*(1+G$7)^$A31),0)</f>
        <v>0</v>
      </c>
      <c r="H31" s="10">
        <f t="shared" si="2"/>
        <v>0</v>
      </c>
      <c r="I31" s="10">
        <f t="shared" si="8"/>
        <v>0</v>
      </c>
      <c r="J31" s="10">
        <f t="shared" si="3"/>
        <v>0</v>
      </c>
      <c r="K31" s="10">
        <f t="shared" si="9"/>
        <v>0</v>
      </c>
      <c r="L31" s="10">
        <f t="shared" si="4"/>
        <v>0</v>
      </c>
      <c r="M31" s="10">
        <f t="shared" si="10"/>
        <v>0</v>
      </c>
      <c r="N31" s="10">
        <f t="shared" si="4"/>
        <v>0</v>
      </c>
    </row>
    <row r="32" spans="1:14" s="66" customFormat="1" x14ac:dyDescent="0.2">
      <c r="A32" s="7">
        <v>23</v>
      </c>
      <c r="B32" s="16">
        <f t="shared" si="5"/>
        <v>0.79544178899999995</v>
      </c>
      <c r="C32" s="10">
        <f t="shared" si="6"/>
        <v>0</v>
      </c>
      <c r="D32" s="10">
        <f t="shared" si="0"/>
        <v>0</v>
      </c>
      <c r="E32" s="10">
        <f t="shared" si="7"/>
        <v>0</v>
      </c>
      <c r="F32" s="10">
        <f t="shared" si="1"/>
        <v>0</v>
      </c>
      <c r="G32" s="10">
        <f>IF($A32&lt;$C$4,IF($A32&lt;Eingabe!$R$77,-Eingabe!$R$76*Eingabe!$R$78,-Eingabe!R$78*Eingabe!R$74*(1+G$7)^$A32),0)</f>
        <v>0</v>
      </c>
      <c r="H32" s="10">
        <f t="shared" si="2"/>
        <v>0</v>
      </c>
      <c r="I32" s="10">
        <f t="shared" si="8"/>
        <v>0</v>
      </c>
      <c r="J32" s="10">
        <f t="shared" si="3"/>
        <v>0</v>
      </c>
      <c r="K32" s="10">
        <f t="shared" si="9"/>
        <v>0</v>
      </c>
      <c r="L32" s="10">
        <f t="shared" si="4"/>
        <v>0</v>
      </c>
      <c r="M32" s="10">
        <f t="shared" si="10"/>
        <v>0</v>
      </c>
      <c r="N32" s="10">
        <f t="shared" si="4"/>
        <v>0</v>
      </c>
    </row>
    <row r="33" spans="1:15" s="66" customFormat="1" x14ac:dyDescent="0.2">
      <c r="A33" s="7">
        <v>24</v>
      </c>
      <c r="B33" s="16">
        <f t="shared" si="5"/>
        <v>0.78756612699999995</v>
      </c>
      <c r="C33" s="10">
        <f t="shared" si="6"/>
        <v>0</v>
      </c>
      <c r="D33" s="10">
        <f t="shared" si="0"/>
        <v>0</v>
      </c>
      <c r="E33" s="10">
        <f t="shared" si="7"/>
        <v>0</v>
      </c>
      <c r="F33" s="10">
        <f t="shared" si="1"/>
        <v>0</v>
      </c>
      <c r="G33" s="10">
        <f>IF($A33&lt;$C$4,IF($A33&lt;Eingabe!$R$77,-Eingabe!$R$76*Eingabe!$R$78,-Eingabe!R$78*Eingabe!R$74*(1+G$7)^$A33),0)</f>
        <v>0</v>
      </c>
      <c r="H33" s="10">
        <f t="shared" si="2"/>
        <v>0</v>
      </c>
      <c r="I33" s="10">
        <f t="shared" si="8"/>
        <v>0</v>
      </c>
      <c r="J33" s="10">
        <f t="shared" si="3"/>
        <v>0</v>
      </c>
      <c r="K33" s="10">
        <f t="shared" si="9"/>
        <v>0</v>
      </c>
      <c r="L33" s="10">
        <f t="shared" si="4"/>
        <v>0</v>
      </c>
      <c r="M33" s="10">
        <f t="shared" si="10"/>
        <v>0</v>
      </c>
      <c r="N33" s="10">
        <f t="shared" si="4"/>
        <v>0</v>
      </c>
    </row>
    <row r="34" spans="1:15" s="66" customFormat="1" x14ac:dyDescent="0.2">
      <c r="A34" s="7">
        <v>25</v>
      </c>
      <c r="B34" s="16">
        <f t="shared" si="5"/>
        <v>0.77976844300000003</v>
      </c>
      <c r="C34" s="10">
        <f t="shared" si="6"/>
        <v>0</v>
      </c>
      <c r="D34" s="10">
        <f t="shared" si="0"/>
        <v>0</v>
      </c>
      <c r="E34" s="10">
        <f t="shared" si="7"/>
        <v>0</v>
      </c>
      <c r="F34" s="10">
        <f t="shared" si="1"/>
        <v>0</v>
      </c>
      <c r="G34" s="10">
        <f>IF($A34&lt;$C$4,IF($A34&lt;Eingabe!$R$77,-Eingabe!$R$76*Eingabe!$R$78,-Eingabe!R$78*Eingabe!R$74*(1+G$7)^$A34),0)</f>
        <v>0</v>
      </c>
      <c r="H34" s="10">
        <f t="shared" si="2"/>
        <v>0</v>
      </c>
      <c r="I34" s="10">
        <f t="shared" si="8"/>
        <v>0</v>
      </c>
      <c r="J34" s="10">
        <f t="shared" si="3"/>
        <v>0</v>
      </c>
      <c r="K34" s="10">
        <f t="shared" si="9"/>
        <v>0</v>
      </c>
      <c r="L34" s="10">
        <f t="shared" si="4"/>
        <v>0</v>
      </c>
      <c r="M34" s="10">
        <f t="shared" si="10"/>
        <v>0</v>
      </c>
      <c r="N34" s="10">
        <f t="shared" si="4"/>
        <v>0</v>
      </c>
    </row>
    <row r="35" spans="1:15" s="66" customFormat="1" x14ac:dyDescent="0.2">
      <c r="A35" s="7">
        <v>26</v>
      </c>
      <c r="B35" s="16">
        <f t="shared" si="5"/>
        <v>0.772047963</v>
      </c>
      <c r="C35" s="10">
        <f t="shared" si="6"/>
        <v>0</v>
      </c>
      <c r="D35" s="10">
        <f t="shared" si="0"/>
        <v>0</v>
      </c>
      <c r="E35" s="10">
        <f t="shared" si="7"/>
        <v>0</v>
      </c>
      <c r="F35" s="10">
        <f t="shared" si="1"/>
        <v>0</v>
      </c>
      <c r="G35" s="10">
        <f>IF($A35&lt;$C$4,IF($A35&lt;Eingabe!$R$77,-Eingabe!$R$76*Eingabe!$R$78,-Eingabe!R$78*Eingabe!R$74*(1+G$7)^$A35),0)</f>
        <v>0</v>
      </c>
      <c r="H35" s="10">
        <f t="shared" si="2"/>
        <v>0</v>
      </c>
      <c r="I35" s="10">
        <f t="shared" si="8"/>
        <v>0</v>
      </c>
      <c r="J35" s="10">
        <f t="shared" si="3"/>
        <v>0</v>
      </c>
      <c r="K35" s="10">
        <f t="shared" si="9"/>
        <v>0</v>
      </c>
      <c r="L35" s="10">
        <f t="shared" si="4"/>
        <v>0</v>
      </c>
      <c r="M35" s="10">
        <f t="shared" si="10"/>
        <v>0</v>
      </c>
      <c r="N35" s="10">
        <f t="shared" si="4"/>
        <v>0</v>
      </c>
    </row>
    <row r="36" spans="1:15" s="66" customFormat="1" x14ac:dyDescent="0.2">
      <c r="A36" s="7">
        <v>27</v>
      </c>
      <c r="B36" s="16">
        <f t="shared" si="5"/>
        <v>0.76440392400000001</v>
      </c>
      <c r="C36" s="10">
        <f t="shared" si="6"/>
        <v>0</v>
      </c>
      <c r="D36" s="10">
        <f t="shared" si="0"/>
        <v>0</v>
      </c>
      <c r="E36" s="10">
        <f t="shared" si="7"/>
        <v>0</v>
      </c>
      <c r="F36" s="10">
        <f t="shared" si="1"/>
        <v>0</v>
      </c>
      <c r="G36" s="10">
        <f>IF($A36&lt;$C$4,IF($A36&lt;Eingabe!$R$77,-Eingabe!$R$76*Eingabe!$R$78,-Eingabe!R$78*Eingabe!R$74*(1+G$7)^$A36),0)</f>
        <v>0</v>
      </c>
      <c r="H36" s="10">
        <f t="shared" si="2"/>
        <v>0</v>
      </c>
      <c r="I36" s="10">
        <f t="shared" si="8"/>
        <v>0</v>
      </c>
      <c r="J36" s="10">
        <f t="shared" si="3"/>
        <v>0</v>
      </c>
      <c r="K36" s="10">
        <f t="shared" si="9"/>
        <v>0</v>
      </c>
      <c r="L36" s="10">
        <f t="shared" si="4"/>
        <v>0</v>
      </c>
      <c r="M36" s="10">
        <f t="shared" si="10"/>
        <v>0</v>
      </c>
      <c r="N36" s="10">
        <f t="shared" si="4"/>
        <v>0</v>
      </c>
    </row>
    <row r="37" spans="1:15" s="66" customFormat="1" x14ac:dyDescent="0.2">
      <c r="A37" s="7">
        <v>28</v>
      </c>
      <c r="B37" s="16">
        <f t="shared" si="5"/>
        <v>0.75683556799999996</v>
      </c>
      <c r="C37" s="10">
        <f t="shared" si="6"/>
        <v>0</v>
      </c>
      <c r="D37" s="10">
        <f t="shared" si="0"/>
        <v>0</v>
      </c>
      <c r="E37" s="10">
        <f t="shared" si="7"/>
        <v>0</v>
      </c>
      <c r="F37" s="10">
        <f t="shared" si="1"/>
        <v>0</v>
      </c>
      <c r="G37" s="10">
        <f>IF($A37&lt;$C$4,IF($A37&lt;Eingabe!$R$77,-Eingabe!$R$76*Eingabe!$R$78,-Eingabe!R$78*Eingabe!R$74*(1+G$7)^$A37),0)</f>
        <v>0</v>
      </c>
      <c r="H37" s="10">
        <f t="shared" si="2"/>
        <v>0</v>
      </c>
      <c r="I37" s="10">
        <f t="shared" si="8"/>
        <v>0</v>
      </c>
      <c r="J37" s="10">
        <f t="shared" si="3"/>
        <v>0</v>
      </c>
      <c r="K37" s="10">
        <f t="shared" si="9"/>
        <v>0</v>
      </c>
      <c r="L37" s="10">
        <f t="shared" si="4"/>
        <v>0</v>
      </c>
      <c r="M37" s="10">
        <f t="shared" si="10"/>
        <v>0</v>
      </c>
      <c r="N37" s="10">
        <f t="shared" si="4"/>
        <v>0</v>
      </c>
    </row>
    <row r="38" spans="1:15" s="66" customFormat="1" x14ac:dyDescent="0.2">
      <c r="A38" s="7">
        <v>29</v>
      </c>
      <c r="B38" s="16">
        <f t="shared" si="5"/>
        <v>0.74934214700000001</v>
      </c>
      <c r="C38" s="10">
        <f t="shared" si="6"/>
        <v>0</v>
      </c>
      <c r="D38" s="10">
        <f t="shared" si="0"/>
        <v>0</v>
      </c>
      <c r="E38" s="10">
        <f t="shared" si="7"/>
        <v>0</v>
      </c>
      <c r="F38" s="10">
        <f t="shared" si="1"/>
        <v>0</v>
      </c>
      <c r="G38" s="10">
        <f>IF($A38&lt;$C$4,IF($A38&lt;Eingabe!$R$77,-Eingabe!$R$76*Eingabe!$R$78,-Eingabe!R$78*Eingabe!R$74*(1+G$7)^$A38),0)</f>
        <v>0</v>
      </c>
      <c r="H38" s="10">
        <f t="shared" si="2"/>
        <v>0</v>
      </c>
      <c r="I38" s="10">
        <f t="shared" si="8"/>
        <v>0</v>
      </c>
      <c r="J38" s="10">
        <f t="shared" si="3"/>
        <v>0</v>
      </c>
      <c r="K38" s="10">
        <f t="shared" si="9"/>
        <v>0</v>
      </c>
      <c r="L38" s="10">
        <f t="shared" si="4"/>
        <v>0</v>
      </c>
      <c r="M38" s="10">
        <f t="shared" si="10"/>
        <v>0</v>
      </c>
      <c r="N38" s="10">
        <f t="shared" si="4"/>
        <v>0</v>
      </c>
    </row>
    <row r="39" spans="1:15" s="66" customFormat="1" x14ac:dyDescent="0.2">
      <c r="A39" s="7">
        <v>30</v>
      </c>
      <c r="B39" s="16">
        <f t="shared" si="5"/>
        <v>0.74192291799999999</v>
      </c>
      <c r="C39" s="10">
        <f t="shared" si="6"/>
        <v>0</v>
      </c>
      <c r="D39" s="10">
        <f t="shared" si="0"/>
        <v>0</v>
      </c>
      <c r="E39" s="10">
        <f t="shared" si="7"/>
        <v>0</v>
      </c>
      <c r="F39" s="10">
        <f t="shared" si="1"/>
        <v>0</v>
      </c>
      <c r="G39" s="10">
        <f>IF($A39&lt;$C$4,IF($A39&lt;Eingabe!$R$77,-Eingabe!$R$76*Eingabe!$R$78,-Eingabe!R$78*Eingabe!R$74*(1+G$7)^$A39),0)</f>
        <v>0</v>
      </c>
      <c r="H39" s="10">
        <f t="shared" si="2"/>
        <v>0</v>
      </c>
      <c r="I39" s="10">
        <f t="shared" si="8"/>
        <v>0</v>
      </c>
      <c r="J39" s="10">
        <f t="shared" si="3"/>
        <v>0</v>
      </c>
      <c r="K39" s="10">
        <f t="shared" si="9"/>
        <v>0</v>
      </c>
      <c r="L39" s="10">
        <f t="shared" si="4"/>
        <v>0</v>
      </c>
      <c r="M39" s="10">
        <f t="shared" si="10"/>
        <v>0</v>
      </c>
      <c r="N39" s="10">
        <f t="shared" si="4"/>
        <v>0</v>
      </c>
    </row>
    <row r="40" spans="1:15" s="66" customFormat="1" x14ac:dyDescent="0.2">
      <c r="A40" s="7">
        <v>31</v>
      </c>
      <c r="B40" s="16">
        <f t="shared" si="5"/>
        <v>0.73457714600000001</v>
      </c>
      <c r="C40" s="10">
        <f t="shared" si="6"/>
        <v>0</v>
      </c>
      <c r="D40" s="10">
        <f t="shared" si="0"/>
        <v>0</v>
      </c>
      <c r="E40" s="10">
        <f t="shared" si="7"/>
        <v>0</v>
      </c>
      <c r="F40" s="10">
        <f t="shared" si="1"/>
        <v>0</v>
      </c>
      <c r="G40" s="10">
        <f>IF($A40&lt;$C$4,IF($A40&lt;Eingabe!$R$77,-Eingabe!$R$76*Eingabe!$R$78,-Eingabe!R$78*Eingabe!R$74*(1+G$7)^$A40),0)</f>
        <v>0</v>
      </c>
      <c r="H40" s="10">
        <f t="shared" si="2"/>
        <v>0</v>
      </c>
      <c r="I40" s="10">
        <f t="shared" si="8"/>
        <v>0</v>
      </c>
      <c r="J40" s="10">
        <f t="shared" si="3"/>
        <v>0</v>
      </c>
      <c r="K40" s="10">
        <f t="shared" si="9"/>
        <v>0</v>
      </c>
      <c r="L40" s="10">
        <f t="shared" si="4"/>
        <v>0</v>
      </c>
      <c r="M40" s="10">
        <f t="shared" si="10"/>
        <v>0</v>
      </c>
      <c r="N40" s="10">
        <f t="shared" si="4"/>
        <v>0</v>
      </c>
    </row>
    <row r="41" spans="1:15" s="66" customFormat="1" x14ac:dyDescent="0.2">
      <c r="A41" s="7">
        <v>32</v>
      </c>
      <c r="B41" s="16">
        <f t="shared" si="5"/>
        <v>0.72730410499999998</v>
      </c>
      <c r="C41" s="10">
        <f t="shared" si="6"/>
        <v>0</v>
      </c>
      <c r="D41" s="10">
        <f t="shared" ref="D41:D59" si="11">$B41*C41</f>
        <v>0</v>
      </c>
      <c r="E41" s="10">
        <f t="shared" si="7"/>
        <v>0</v>
      </c>
      <c r="F41" s="10">
        <f t="shared" ref="F41:F59" si="12">$B41*E41</f>
        <v>0</v>
      </c>
      <c r="G41" s="10">
        <f>IF($A41&lt;$C$4,IF($A41&lt;Eingabe!$R$77,-Eingabe!$R$76*Eingabe!$R$78,-Eingabe!R$78*Eingabe!R$74*(1+G$7)^$A41),0)</f>
        <v>0</v>
      </c>
      <c r="H41" s="10">
        <f t="shared" ref="H41:H59" si="13">$B41*G41</f>
        <v>0</v>
      </c>
      <c r="I41" s="10">
        <f t="shared" si="8"/>
        <v>0</v>
      </c>
      <c r="J41" s="10">
        <f t="shared" ref="J41:J59" si="14">$B41*I41</f>
        <v>0</v>
      </c>
      <c r="K41" s="10">
        <f t="shared" si="9"/>
        <v>0</v>
      </c>
      <c r="L41" s="10">
        <f t="shared" ref="L41:N59" si="15">$B41*K41</f>
        <v>0</v>
      </c>
      <c r="M41" s="10">
        <f t="shared" si="10"/>
        <v>0</v>
      </c>
      <c r="N41" s="10">
        <f t="shared" si="15"/>
        <v>0</v>
      </c>
    </row>
    <row r="42" spans="1:15" s="66" customFormat="1" x14ac:dyDescent="0.2">
      <c r="A42" s="7">
        <v>33</v>
      </c>
      <c r="B42" s="16">
        <f t="shared" ref="B42:B59" si="16">1/((1+$C$3)^A42)</f>
        <v>0.72010307500000004</v>
      </c>
      <c r="C42" s="10">
        <f t="shared" ref="C42:C59" si="17">IF($A42&lt;$C$4,C41*(1+$C$7),0)</f>
        <v>0</v>
      </c>
      <c r="D42" s="10">
        <f t="shared" si="11"/>
        <v>0</v>
      </c>
      <c r="E42" s="10">
        <f t="shared" ref="E42:E59" si="18">IF($A42&lt;$C$4,E41*(1+E$7),0)</f>
        <v>0</v>
      </c>
      <c r="F42" s="10">
        <f t="shared" si="12"/>
        <v>0</v>
      </c>
      <c r="G42" s="10">
        <f>IF($A42&lt;$C$4,IF($A42&lt;Eingabe!$R$77,-Eingabe!$R$76*Eingabe!$R$78,-Eingabe!R$78*Eingabe!R$74*(1+G$7)^$A42),0)</f>
        <v>0</v>
      </c>
      <c r="H42" s="10">
        <f t="shared" si="13"/>
        <v>0</v>
      </c>
      <c r="I42" s="10">
        <f t="shared" ref="I42:I59" si="19">IF($A42&lt;$C$4,I41*(1+I$7),0)</f>
        <v>0</v>
      </c>
      <c r="J42" s="10">
        <f t="shared" si="14"/>
        <v>0</v>
      </c>
      <c r="K42" s="10">
        <f t="shared" ref="K42:K59" si="20">IF($A42&lt;$C$4,K41*(1+K$7),0)</f>
        <v>0</v>
      </c>
      <c r="L42" s="10">
        <f t="shared" si="15"/>
        <v>0</v>
      </c>
      <c r="M42" s="10">
        <f t="shared" si="10"/>
        <v>0</v>
      </c>
      <c r="N42" s="10">
        <f t="shared" si="15"/>
        <v>0</v>
      </c>
    </row>
    <row r="43" spans="1:15" s="66" customFormat="1" x14ac:dyDescent="0.2">
      <c r="A43" s="7">
        <v>34</v>
      </c>
      <c r="B43" s="16">
        <f t="shared" si="16"/>
        <v>0.71297334099999998</v>
      </c>
      <c r="C43" s="10">
        <f t="shared" si="17"/>
        <v>0</v>
      </c>
      <c r="D43" s="10">
        <f t="shared" si="11"/>
        <v>0</v>
      </c>
      <c r="E43" s="10">
        <f t="shared" si="18"/>
        <v>0</v>
      </c>
      <c r="F43" s="10">
        <f t="shared" si="12"/>
        <v>0</v>
      </c>
      <c r="G43" s="10">
        <f>IF($A43&lt;$C$4,IF($A43&lt;Eingabe!$R$77,-Eingabe!$R$76*Eingabe!$R$78,-Eingabe!R$78*Eingabe!R$74*(1+G$7)^$A43),0)</f>
        <v>0</v>
      </c>
      <c r="H43" s="10">
        <f t="shared" si="13"/>
        <v>0</v>
      </c>
      <c r="I43" s="10">
        <f t="shared" si="19"/>
        <v>0</v>
      </c>
      <c r="J43" s="10">
        <f t="shared" si="14"/>
        <v>0</v>
      </c>
      <c r="K43" s="10">
        <f t="shared" si="20"/>
        <v>0</v>
      </c>
      <c r="L43" s="10">
        <f t="shared" si="15"/>
        <v>0</v>
      </c>
      <c r="M43" s="10">
        <f t="shared" si="10"/>
        <v>0</v>
      </c>
      <c r="N43" s="10">
        <f t="shared" si="15"/>
        <v>0</v>
      </c>
    </row>
    <row r="44" spans="1:15" s="66" customFormat="1" x14ac:dyDescent="0.2">
      <c r="A44" s="7">
        <v>35</v>
      </c>
      <c r="B44" s="16">
        <f t="shared" si="16"/>
        <v>0.70591419899999996</v>
      </c>
      <c r="C44" s="10">
        <f t="shared" si="17"/>
        <v>0</v>
      </c>
      <c r="D44" s="10">
        <f t="shared" si="11"/>
        <v>0</v>
      </c>
      <c r="E44" s="10">
        <f t="shared" si="18"/>
        <v>0</v>
      </c>
      <c r="F44" s="10">
        <f t="shared" si="12"/>
        <v>0</v>
      </c>
      <c r="G44" s="10">
        <f>IF($A44&lt;$C$4,IF($A44&lt;Eingabe!$R$77,-Eingabe!$R$76*Eingabe!$R$78,-Eingabe!R$78*Eingabe!R$74*(1+G$7)^$A44),0)</f>
        <v>0</v>
      </c>
      <c r="H44" s="10">
        <f t="shared" si="13"/>
        <v>0</v>
      </c>
      <c r="I44" s="10">
        <f t="shared" si="19"/>
        <v>0</v>
      </c>
      <c r="J44" s="10">
        <f t="shared" si="14"/>
        <v>0</v>
      </c>
      <c r="K44" s="10">
        <f t="shared" si="20"/>
        <v>0</v>
      </c>
      <c r="L44" s="10">
        <f t="shared" si="15"/>
        <v>0</v>
      </c>
      <c r="M44" s="10">
        <f t="shared" si="10"/>
        <v>0</v>
      </c>
      <c r="N44" s="10">
        <f t="shared" si="15"/>
        <v>0</v>
      </c>
    </row>
    <row r="45" spans="1:15" s="66" customFormat="1" x14ac:dyDescent="0.2">
      <c r="A45" s="7">
        <v>36</v>
      </c>
      <c r="B45" s="16">
        <f t="shared" si="16"/>
        <v>0.69892494999999999</v>
      </c>
      <c r="C45" s="10">
        <f t="shared" si="17"/>
        <v>0</v>
      </c>
      <c r="D45" s="10">
        <f t="shared" si="11"/>
        <v>0</v>
      </c>
      <c r="E45" s="10">
        <f t="shared" si="18"/>
        <v>0</v>
      </c>
      <c r="F45" s="10">
        <f t="shared" si="12"/>
        <v>0</v>
      </c>
      <c r="G45" s="10">
        <f>IF($A45&lt;$C$4,IF($A45&lt;Eingabe!$R$77,-Eingabe!$R$76*Eingabe!$R$78,-Eingabe!R$78*Eingabe!R$74*(1+G$7)^$A45),0)</f>
        <v>0</v>
      </c>
      <c r="H45" s="10">
        <f t="shared" si="13"/>
        <v>0</v>
      </c>
      <c r="I45" s="10">
        <f t="shared" si="19"/>
        <v>0</v>
      </c>
      <c r="J45" s="10">
        <f t="shared" si="14"/>
        <v>0</v>
      </c>
      <c r="K45" s="10">
        <f t="shared" si="20"/>
        <v>0</v>
      </c>
      <c r="L45" s="10">
        <f t="shared" si="15"/>
        <v>0</v>
      </c>
      <c r="M45" s="10">
        <f t="shared" si="10"/>
        <v>0</v>
      </c>
      <c r="N45" s="10">
        <f t="shared" si="15"/>
        <v>0</v>
      </c>
    </row>
    <row r="46" spans="1:15" s="66" customFormat="1" x14ac:dyDescent="0.2">
      <c r="A46" s="7">
        <v>37</v>
      </c>
      <c r="B46" s="16">
        <f t="shared" si="16"/>
        <v>0.69200490100000001</v>
      </c>
      <c r="C46" s="10">
        <f t="shared" si="17"/>
        <v>0</v>
      </c>
      <c r="D46" s="10">
        <f t="shared" si="11"/>
        <v>0</v>
      </c>
      <c r="E46" s="10">
        <f t="shared" si="18"/>
        <v>0</v>
      </c>
      <c r="F46" s="10">
        <f t="shared" si="12"/>
        <v>0</v>
      </c>
      <c r="G46" s="10">
        <f>IF($A46&lt;$C$4,IF($A46&lt;Eingabe!$R$77,-Eingabe!$R$76*Eingabe!$R$78,-Eingabe!R$78*Eingabe!R$74*(1+G$7)^$A46),0)</f>
        <v>0</v>
      </c>
      <c r="H46" s="10">
        <f t="shared" si="13"/>
        <v>0</v>
      </c>
      <c r="I46" s="10">
        <f t="shared" si="19"/>
        <v>0</v>
      </c>
      <c r="J46" s="10">
        <f t="shared" si="14"/>
        <v>0</v>
      </c>
      <c r="K46" s="10">
        <f t="shared" si="20"/>
        <v>0</v>
      </c>
      <c r="L46" s="10">
        <f t="shared" si="15"/>
        <v>0</v>
      </c>
      <c r="M46" s="10">
        <f t="shared" si="10"/>
        <v>0</v>
      </c>
      <c r="N46" s="10">
        <f t="shared" si="15"/>
        <v>0</v>
      </c>
    </row>
    <row r="47" spans="1:15" s="66" customFormat="1" x14ac:dyDescent="0.2">
      <c r="A47" s="7">
        <v>38</v>
      </c>
      <c r="B47" s="16">
        <f t="shared" si="16"/>
        <v>0.68515336699999996</v>
      </c>
      <c r="C47" s="10">
        <f t="shared" si="17"/>
        <v>0</v>
      </c>
      <c r="D47" s="10">
        <f t="shared" si="11"/>
        <v>0</v>
      </c>
      <c r="E47" s="10">
        <f t="shared" si="18"/>
        <v>0</v>
      </c>
      <c r="F47" s="10">
        <f t="shared" si="12"/>
        <v>0</v>
      </c>
      <c r="G47" s="10">
        <f>IF($A47&lt;$C$4,IF($A47&lt;Eingabe!$R$77,-Eingabe!$R$76*Eingabe!$R$78,-Eingabe!R$78*Eingabe!R$74*(1+G$7)^$A47),0)</f>
        <v>0</v>
      </c>
      <c r="H47" s="10">
        <f t="shared" si="13"/>
        <v>0</v>
      </c>
      <c r="I47" s="10">
        <f t="shared" si="19"/>
        <v>0</v>
      </c>
      <c r="J47" s="10">
        <f t="shared" si="14"/>
        <v>0</v>
      </c>
      <c r="K47" s="10">
        <f t="shared" si="20"/>
        <v>0</v>
      </c>
      <c r="L47" s="10">
        <f t="shared" si="15"/>
        <v>0</v>
      </c>
      <c r="M47" s="10">
        <f t="shared" si="10"/>
        <v>0</v>
      </c>
      <c r="N47" s="10">
        <f t="shared" si="15"/>
        <v>0</v>
      </c>
      <c r="O47" s="68"/>
    </row>
    <row r="48" spans="1:15" s="66" customFormat="1" x14ac:dyDescent="0.2">
      <c r="A48" s="7">
        <v>39</v>
      </c>
      <c r="B48" s="16">
        <f t="shared" si="16"/>
        <v>0.67836967000000004</v>
      </c>
      <c r="C48" s="10">
        <f t="shared" si="17"/>
        <v>0</v>
      </c>
      <c r="D48" s="10">
        <f t="shared" si="11"/>
        <v>0</v>
      </c>
      <c r="E48" s="10">
        <f t="shared" si="18"/>
        <v>0</v>
      </c>
      <c r="F48" s="10">
        <f t="shared" si="12"/>
        <v>0</v>
      </c>
      <c r="G48" s="10">
        <f>IF($A48&lt;$C$4,IF($A48&lt;Eingabe!$R$77,-Eingabe!$R$76*Eingabe!$R$78,-Eingabe!R$78*Eingabe!R$74*(1+G$7)^$A48),0)</f>
        <v>0</v>
      </c>
      <c r="H48" s="10">
        <f t="shared" si="13"/>
        <v>0</v>
      </c>
      <c r="I48" s="10">
        <f t="shared" si="19"/>
        <v>0</v>
      </c>
      <c r="J48" s="10">
        <f t="shared" si="14"/>
        <v>0</v>
      </c>
      <c r="K48" s="10">
        <f t="shared" si="20"/>
        <v>0</v>
      </c>
      <c r="L48" s="10">
        <f t="shared" si="15"/>
        <v>0</v>
      </c>
      <c r="M48" s="10">
        <f t="shared" si="10"/>
        <v>0</v>
      </c>
      <c r="N48" s="10">
        <f t="shared" si="15"/>
        <v>0</v>
      </c>
      <c r="O48" s="68"/>
    </row>
    <row r="49" spans="1:15" s="66" customFormat="1" x14ac:dyDescent="0.2">
      <c r="A49" s="7">
        <v>40</v>
      </c>
      <c r="B49" s="16">
        <f t="shared" si="16"/>
        <v>0.67165313900000001</v>
      </c>
      <c r="C49" s="10">
        <f t="shared" si="17"/>
        <v>0</v>
      </c>
      <c r="D49" s="10">
        <f t="shared" si="11"/>
        <v>0</v>
      </c>
      <c r="E49" s="10">
        <f t="shared" si="18"/>
        <v>0</v>
      </c>
      <c r="F49" s="10">
        <f t="shared" si="12"/>
        <v>0</v>
      </c>
      <c r="G49" s="10">
        <f>IF($A49&lt;$C$4,IF($A49&lt;Eingabe!$R$77,-Eingabe!$R$76*Eingabe!$R$78,-Eingabe!R$78*Eingabe!R$74*(1+G$7)^$A49),0)</f>
        <v>0</v>
      </c>
      <c r="H49" s="10">
        <f t="shared" si="13"/>
        <v>0</v>
      </c>
      <c r="I49" s="10">
        <f t="shared" si="19"/>
        <v>0</v>
      </c>
      <c r="J49" s="10">
        <f t="shared" si="14"/>
        <v>0</v>
      </c>
      <c r="K49" s="10">
        <f t="shared" si="20"/>
        <v>0</v>
      </c>
      <c r="L49" s="10">
        <f t="shared" si="15"/>
        <v>0</v>
      </c>
      <c r="M49" s="10">
        <f t="shared" si="10"/>
        <v>0</v>
      </c>
      <c r="N49" s="10">
        <f t="shared" si="15"/>
        <v>0</v>
      </c>
      <c r="O49" s="68"/>
    </row>
    <row r="50" spans="1:15" s="66" customFormat="1" x14ac:dyDescent="0.2">
      <c r="A50" s="7">
        <v>41</v>
      </c>
      <c r="B50" s="16">
        <f t="shared" si="16"/>
        <v>0.66500310799999995</v>
      </c>
      <c r="C50" s="10">
        <f t="shared" si="17"/>
        <v>0</v>
      </c>
      <c r="D50" s="10">
        <f t="shared" si="11"/>
        <v>0</v>
      </c>
      <c r="E50" s="10">
        <f t="shared" si="18"/>
        <v>0</v>
      </c>
      <c r="F50" s="10">
        <f t="shared" si="12"/>
        <v>0</v>
      </c>
      <c r="G50" s="10">
        <f>IF($A50&lt;$C$4,IF($A50&lt;Eingabe!$R$77,-Eingabe!$R$76*Eingabe!$R$78,-Eingabe!R$78*Eingabe!R$74*(1+G$7)^$A50),0)</f>
        <v>0</v>
      </c>
      <c r="H50" s="10">
        <f t="shared" si="13"/>
        <v>0</v>
      </c>
      <c r="I50" s="10">
        <f t="shared" si="19"/>
        <v>0</v>
      </c>
      <c r="J50" s="10">
        <f t="shared" si="14"/>
        <v>0</v>
      </c>
      <c r="K50" s="10">
        <f t="shared" si="20"/>
        <v>0</v>
      </c>
      <c r="L50" s="10">
        <f t="shared" si="15"/>
        <v>0</v>
      </c>
      <c r="M50" s="10">
        <f t="shared" si="10"/>
        <v>0</v>
      </c>
      <c r="N50" s="10">
        <f t="shared" si="15"/>
        <v>0</v>
      </c>
      <c r="O50" s="68"/>
    </row>
    <row r="51" spans="1:15" s="66" customFormat="1" x14ac:dyDescent="0.2">
      <c r="A51" s="7">
        <v>42</v>
      </c>
      <c r="B51" s="16">
        <f t="shared" si="16"/>
        <v>0.65841891900000005</v>
      </c>
      <c r="C51" s="10">
        <f t="shared" si="17"/>
        <v>0</v>
      </c>
      <c r="D51" s="10">
        <f t="shared" si="11"/>
        <v>0</v>
      </c>
      <c r="E51" s="10">
        <f t="shared" si="18"/>
        <v>0</v>
      </c>
      <c r="F51" s="10">
        <f t="shared" si="12"/>
        <v>0</v>
      </c>
      <c r="G51" s="10">
        <f>IF($A51&lt;$C$4,IF($A51&lt;Eingabe!$R$77,-Eingabe!$R$76*Eingabe!$R$78,-Eingabe!R$78*Eingabe!R$74*(1+G$7)^$A51),0)</f>
        <v>0</v>
      </c>
      <c r="H51" s="10">
        <f t="shared" si="13"/>
        <v>0</v>
      </c>
      <c r="I51" s="10">
        <f t="shared" si="19"/>
        <v>0</v>
      </c>
      <c r="J51" s="10">
        <f t="shared" si="14"/>
        <v>0</v>
      </c>
      <c r="K51" s="10">
        <f t="shared" si="20"/>
        <v>0</v>
      </c>
      <c r="L51" s="10">
        <f t="shared" si="15"/>
        <v>0</v>
      </c>
      <c r="M51" s="10">
        <f t="shared" si="10"/>
        <v>0</v>
      </c>
      <c r="N51" s="10">
        <f t="shared" si="15"/>
        <v>0</v>
      </c>
      <c r="O51" s="68"/>
    </row>
    <row r="52" spans="1:15" s="66" customFormat="1" x14ac:dyDescent="0.2">
      <c r="A52" s="7">
        <v>43</v>
      </c>
      <c r="B52" s="16">
        <f t="shared" si="16"/>
        <v>0.65189991899999999</v>
      </c>
      <c r="C52" s="10">
        <f t="shared" si="17"/>
        <v>0</v>
      </c>
      <c r="D52" s="10">
        <f t="shared" si="11"/>
        <v>0</v>
      </c>
      <c r="E52" s="10">
        <f t="shared" si="18"/>
        <v>0</v>
      </c>
      <c r="F52" s="10">
        <f t="shared" si="12"/>
        <v>0</v>
      </c>
      <c r="G52" s="10">
        <f>IF($A52&lt;$C$4,IF($A52&lt;Eingabe!$R$77,-Eingabe!$R$76*Eingabe!$R$78,-Eingabe!R$78*Eingabe!R$74*(1+G$7)^$A52),0)</f>
        <v>0</v>
      </c>
      <c r="H52" s="10">
        <f t="shared" si="13"/>
        <v>0</v>
      </c>
      <c r="I52" s="10">
        <f t="shared" si="19"/>
        <v>0</v>
      </c>
      <c r="J52" s="10">
        <f t="shared" si="14"/>
        <v>0</v>
      </c>
      <c r="K52" s="10">
        <f t="shared" si="20"/>
        <v>0</v>
      </c>
      <c r="L52" s="10">
        <f t="shared" si="15"/>
        <v>0</v>
      </c>
      <c r="M52" s="10">
        <f t="shared" si="10"/>
        <v>0</v>
      </c>
      <c r="N52" s="10">
        <f t="shared" si="15"/>
        <v>0</v>
      </c>
      <c r="O52" s="68"/>
    </row>
    <row r="53" spans="1:15" s="66" customFormat="1" x14ac:dyDescent="0.2">
      <c r="A53" s="7">
        <v>44</v>
      </c>
      <c r="B53" s="16">
        <f t="shared" si="16"/>
        <v>0.645445465</v>
      </c>
      <c r="C53" s="10">
        <f t="shared" si="17"/>
        <v>0</v>
      </c>
      <c r="D53" s="10">
        <f t="shared" si="11"/>
        <v>0</v>
      </c>
      <c r="E53" s="10">
        <f t="shared" si="18"/>
        <v>0</v>
      </c>
      <c r="F53" s="10">
        <f t="shared" si="12"/>
        <v>0</v>
      </c>
      <c r="G53" s="10">
        <f>IF($A53&lt;$C$4,IF($A53&lt;Eingabe!$R$77,-Eingabe!$R$76*Eingabe!$R$78,-Eingabe!R$78*Eingabe!R$74*(1+G$7)^$A53),0)</f>
        <v>0</v>
      </c>
      <c r="H53" s="10">
        <f t="shared" si="13"/>
        <v>0</v>
      </c>
      <c r="I53" s="10">
        <f t="shared" si="19"/>
        <v>0</v>
      </c>
      <c r="J53" s="10">
        <f t="shared" si="14"/>
        <v>0</v>
      </c>
      <c r="K53" s="10">
        <f t="shared" si="20"/>
        <v>0</v>
      </c>
      <c r="L53" s="10">
        <f t="shared" si="15"/>
        <v>0</v>
      </c>
      <c r="M53" s="10">
        <f t="shared" si="10"/>
        <v>0</v>
      </c>
      <c r="N53" s="10">
        <f t="shared" si="15"/>
        <v>0</v>
      </c>
      <c r="O53" s="68"/>
    </row>
    <row r="54" spans="1:15" s="66" customFormat="1" x14ac:dyDescent="0.2">
      <c r="A54" s="7">
        <v>45</v>
      </c>
      <c r="B54" s="16">
        <f t="shared" si="16"/>
        <v>0.63905491599999997</v>
      </c>
      <c r="C54" s="10">
        <f t="shared" si="17"/>
        <v>0</v>
      </c>
      <c r="D54" s="10">
        <f t="shared" si="11"/>
        <v>0</v>
      </c>
      <c r="E54" s="10">
        <f t="shared" si="18"/>
        <v>0</v>
      </c>
      <c r="F54" s="10">
        <f t="shared" si="12"/>
        <v>0</v>
      </c>
      <c r="G54" s="10">
        <f>IF($A54&lt;$C$4,IF($A54&lt;Eingabe!$R$77,-Eingabe!$R$76*Eingabe!$R$78,-Eingabe!R$78*Eingabe!R$74*(1+G$7)^$A54),0)</f>
        <v>0</v>
      </c>
      <c r="H54" s="10">
        <f t="shared" si="13"/>
        <v>0</v>
      </c>
      <c r="I54" s="10">
        <f t="shared" si="19"/>
        <v>0</v>
      </c>
      <c r="J54" s="10">
        <f t="shared" si="14"/>
        <v>0</v>
      </c>
      <c r="K54" s="10">
        <f t="shared" si="20"/>
        <v>0</v>
      </c>
      <c r="L54" s="10">
        <f t="shared" si="15"/>
        <v>0</v>
      </c>
      <c r="M54" s="10">
        <f t="shared" si="10"/>
        <v>0</v>
      </c>
      <c r="N54" s="10">
        <f t="shared" si="15"/>
        <v>0</v>
      </c>
      <c r="O54" s="68"/>
    </row>
    <row r="55" spans="1:15" s="66" customFormat="1" x14ac:dyDescent="0.2">
      <c r="A55" s="7">
        <v>46</v>
      </c>
      <c r="B55" s="16">
        <f t="shared" si="16"/>
        <v>0.63272763899999995</v>
      </c>
      <c r="C55" s="10">
        <f t="shared" si="17"/>
        <v>0</v>
      </c>
      <c r="D55" s="10">
        <f t="shared" si="11"/>
        <v>0</v>
      </c>
      <c r="E55" s="10">
        <f t="shared" si="18"/>
        <v>0</v>
      </c>
      <c r="F55" s="10">
        <f t="shared" si="12"/>
        <v>0</v>
      </c>
      <c r="G55" s="10">
        <f>IF($A55&lt;$C$4,IF($A55&lt;Eingabe!$R$77,-Eingabe!$R$76*Eingabe!$R$78,-Eingabe!R$78*Eingabe!R$74*(1+G$7)^$A55),0)</f>
        <v>0</v>
      </c>
      <c r="H55" s="10">
        <f t="shared" si="13"/>
        <v>0</v>
      </c>
      <c r="I55" s="10">
        <f t="shared" si="19"/>
        <v>0</v>
      </c>
      <c r="J55" s="10">
        <f t="shared" si="14"/>
        <v>0</v>
      </c>
      <c r="K55" s="10">
        <f t="shared" si="20"/>
        <v>0</v>
      </c>
      <c r="L55" s="10">
        <f t="shared" si="15"/>
        <v>0</v>
      </c>
      <c r="M55" s="10">
        <f t="shared" si="10"/>
        <v>0</v>
      </c>
      <c r="N55" s="10">
        <f t="shared" si="15"/>
        <v>0</v>
      </c>
      <c r="O55" s="68"/>
    </row>
    <row r="56" spans="1:15" s="66" customFormat="1" x14ac:dyDescent="0.2">
      <c r="A56" s="7">
        <v>47</v>
      </c>
      <c r="B56" s="16">
        <f t="shared" si="16"/>
        <v>0.62646300899999996</v>
      </c>
      <c r="C56" s="10">
        <f t="shared" si="17"/>
        <v>0</v>
      </c>
      <c r="D56" s="10">
        <f t="shared" si="11"/>
        <v>0</v>
      </c>
      <c r="E56" s="10">
        <f t="shared" si="18"/>
        <v>0</v>
      </c>
      <c r="F56" s="10">
        <f t="shared" si="12"/>
        <v>0</v>
      </c>
      <c r="G56" s="10">
        <f>IF($A56&lt;$C$4,IF($A56&lt;Eingabe!$R$77,-Eingabe!$R$76*Eingabe!$R$78,-Eingabe!R$78*Eingabe!R$74*(1+G$7)^$A56),0)</f>
        <v>0</v>
      </c>
      <c r="H56" s="10">
        <f t="shared" si="13"/>
        <v>0</v>
      </c>
      <c r="I56" s="10">
        <f t="shared" si="19"/>
        <v>0</v>
      </c>
      <c r="J56" s="10">
        <f t="shared" si="14"/>
        <v>0</v>
      </c>
      <c r="K56" s="10">
        <f t="shared" si="20"/>
        <v>0</v>
      </c>
      <c r="L56" s="10">
        <f t="shared" si="15"/>
        <v>0</v>
      </c>
      <c r="M56" s="10">
        <f t="shared" si="10"/>
        <v>0</v>
      </c>
      <c r="N56" s="10">
        <f t="shared" si="15"/>
        <v>0</v>
      </c>
      <c r="O56" s="68"/>
    </row>
    <row r="57" spans="1:15" s="66" customFormat="1" x14ac:dyDescent="0.2">
      <c r="A57" s="7">
        <v>48</v>
      </c>
      <c r="B57" s="16">
        <f t="shared" si="16"/>
        <v>0.62026040500000001</v>
      </c>
      <c r="C57" s="10">
        <f t="shared" si="17"/>
        <v>0</v>
      </c>
      <c r="D57" s="10">
        <f t="shared" si="11"/>
        <v>0</v>
      </c>
      <c r="E57" s="10">
        <f t="shared" si="18"/>
        <v>0</v>
      </c>
      <c r="F57" s="10">
        <f t="shared" si="12"/>
        <v>0</v>
      </c>
      <c r="G57" s="10">
        <f>IF($A57&lt;$C$4,IF($A57&lt;Eingabe!$R$77,-Eingabe!$R$76*Eingabe!$R$78,-Eingabe!R$78*Eingabe!R$74*(1+G$7)^$A57),0)</f>
        <v>0</v>
      </c>
      <c r="H57" s="10">
        <f t="shared" si="13"/>
        <v>0</v>
      </c>
      <c r="I57" s="10">
        <f t="shared" si="19"/>
        <v>0</v>
      </c>
      <c r="J57" s="10">
        <f t="shared" si="14"/>
        <v>0</v>
      </c>
      <c r="K57" s="10">
        <f t="shared" si="20"/>
        <v>0</v>
      </c>
      <c r="L57" s="10">
        <f t="shared" si="15"/>
        <v>0</v>
      </c>
      <c r="M57" s="10">
        <f t="shared" si="10"/>
        <v>0</v>
      </c>
      <c r="N57" s="10">
        <f t="shared" si="15"/>
        <v>0</v>
      </c>
      <c r="O57" s="68"/>
    </row>
    <row r="58" spans="1:15" s="66" customFormat="1" x14ac:dyDescent="0.2">
      <c r="A58" s="7">
        <v>49</v>
      </c>
      <c r="B58" s="16">
        <f t="shared" si="16"/>
        <v>0.61411921300000005</v>
      </c>
      <c r="C58" s="10">
        <f t="shared" si="17"/>
        <v>0</v>
      </c>
      <c r="D58" s="10">
        <f t="shared" si="11"/>
        <v>0</v>
      </c>
      <c r="E58" s="10">
        <f t="shared" si="18"/>
        <v>0</v>
      </c>
      <c r="F58" s="10">
        <f t="shared" si="12"/>
        <v>0</v>
      </c>
      <c r="G58" s="10">
        <f>IF($A58&lt;$C$4,IF($A58&lt;Eingabe!$R$77,-Eingabe!$R$76*Eingabe!$R$78,-Eingabe!R$78*Eingabe!R$74*(1+G$7)^$A58),0)</f>
        <v>0</v>
      </c>
      <c r="H58" s="10">
        <f t="shared" si="13"/>
        <v>0</v>
      </c>
      <c r="I58" s="10">
        <f t="shared" si="19"/>
        <v>0</v>
      </c>
      <c r="J58" s="10">
        <f t="shared" si="14"/>
        <v>0</v>
      </c>
      <c r="K58" s="10">
        <f t="shared" si="20"/>
        <v>0</v>
      </c>
      <c r="L58" s="10">
        <f t="shared" si="15"/>
        <v>0</v>
      </c>
      <c r="M58" s="10">
        <f t="shared" si="10"/>
        <v>0</v>
      </c>
      <c r="N58" s="10">
        <f t="shared" si="15"/>
        <v>0</v>
      </c>
      <c r="O58" s="68"/>
    </row>
    <row r="59" spans="1:15" s="66" customFormat="1" x14ac:dyDescent="0.2">
      <c r="A59" s="7">
        <v>50</v>
      </c>
      <c r="B59" s="16">
        <f t="shared" si="16"/>
        <v>0.60803882499999995</v>
      </c>
      <c r="C59" s="10">
        <f t="shared" si="17"/>
        <v>0</v>
      </c>
      <c r="D59" s="10">
        <f t="shared" si="11"/>
        <v>0</v>
      </c>
      <c r="E59" s="10">
        <f t="shared" si="18"/>
        <v>0</v>
      </c>
      <c r="F59" s="10">
        <f t="shared" si="12"/>
        <v>0</v>
      </c>
      <c r="G59" s="10">
        <f>IF($A59&lt;$C$4,IF($A59&lt;Eingabe!$R$77,-Eingabe!$R$76*Eingabe!$R$78,-Eingabe!R$78*Eingabe!R$74*(1+G$7)^$A59),0)</f>
        <v>0</v>
      </c>
      <c r="H59" s="10">
        <f t="shared" si="13"/>
        <v>0</v>
      </c>
      <c r="I59" s="10">
        <f t="shared" si="19"/>
        <v>0</v>
      </c>
      <c r="J59" s="10">
        <f t="shared" si="14"/>
        <v>0</v>
      </c>
      <c r="K59" s="10">
        <f t="shared" si="20"/>
        <v>0</v>
      </c>
      <c r="L59" s="10">
        <f t="shared" si="15"/>
        <v>0</v>
      </c>
      <c r="M59" s="10">
        <f t="shared" si="10"/>
        <v>0</v>
      </c>
      <c r="N59" s="10">
        <f t="shared" si="15"/>
        <v>0</v>
      </c>
    </row>
    <row r="60" spans="1:15" s="66" customFormat="1" x14ac:dyDescent="0.2">
      <c r="A60" s="7"/>
      <c r="B60" s="16"/>
      <c r="C60" s="11"/>
      <c r="D60" s="16"/>
      <c r="E60" s="11"/>
      <c r="F60" s="10"/>
      <c r="G60" s="11"/>
      <c r="H60" s="10"/>
      <c r="I60" s="11"/>
      <c r="J60" s="12"/>
      <c r="K60" s="13"/>
      <c r="L60" s="10"/>
      <c r="M60" s="13"/>
      <c r="N60" s="10"/>
    </row>
    <row r="61" spans="1:15" s="66" customFormat="1" x14ac:dyDescent="0.2">
      <c r="A61" s="8" t="s">
        <v>65</v>
      </c>
      <c r="B61" s="9"/>
      <c r="C61" s="9">
        <f>SUM(C9:C59)</f>
        <v>0</v>
      </c>
      <c r="D61" s="9">
        <f>SUM(D9:D60)</f>
        <v>0</v>
      </c>
      <c r="E61" s="9">
        <f t="shared" ref="E61:L61" si="21">SUM(E9:E59)</f>
        <v>0</v>
      </c>
      <c r="F61" s="9">
        <f t="shared" si="21"/>
        <v>0</v>
      </c>
      <c r="G61" s="9">
        <f t="shared" si="21"/>
        <v>0</v>
      </c>
      <c r="H61" s="9">
        <f t="shared" si="21"/>
        <v>0</v>
      </c>
      <c r="I61" s="9">
        <f t="shared" si="21"/>
        <v>0</v>
      </c>
      <c r="J61" s="9">
        <f t="shared" si="21"/>
        <v>0</v>
      </c>
      <c r="K61" s="9">
        <f t="shared" si="21"/>
        <v>0</v>
      </c>
      <c r="L61" s="9">
        <f t="shared" si="21"/>
        <v>0</v>
      </c>
      <c r="M61" s="9">
        <f>SUM(M9:M59)</f>
        <v>0</v>
      </c>
      <c r="N61" s="9">
        <f>SUM(N9:N59)</f>
        <v>0</v>
      </c>
    </row>
    <row r="62" spans="1:15" s="66" customFormat="1" x14ac:dyDescent="0.2">
      <c r="A62" s="7"/>
      <c r="B62" s="7"/>
      <c r="C62" s="26"/>
      <c r="D62" s="26"/>
      <c r="E62" s="7"/>
      <c r="F62" s="7"/>
      <c r="G62" s="7"/>
      <c r="H62" s="7"/>
      <c r="I62" s="7"/>
      <c r="J62" s="7"/>
      <c r="K62" s="7"/>
      <c r="L62" s="7"/>
      <c r="M62" s="7"/>
      <c r="N62" s="7"/>
    </row>
    <row r="63" spans="1:15" s="66" customFormat="1" x14ac:dyDescent="0.2">
      <c r="A63" s="7"/>
      <c r="B63" s="7"/>
      <c r="C63" s="26"/>
      <c r="D63" s="7"/>
      <c r="E63" s="7"/>
      <c r="F63" s="7"/>
      <c r="G63" s="7"/>
      <c r="H63" s="7"/>
      <c r="I63" s="7"/>
      <c r="J63" s="7"/>
      <c r="K63" s="7"/>
      <c r="L63" s="7"/>
      <c r="M63" s="7"/>
      <c r="N63" s="7"/>
    </row>
  </sheetData>
  <sheetProtection selectLockedCells="1" selectUnlockedCells="1"/>
  <customSheetViews>
    <customSheetView guid="{65346118-1A62-41CA-A297-6669CB468B9F}">
      <selection sqref="A1:C1"/>
      <pageMargins left="0.7" right="0.7" top="0.78740157499999996" bottom="0.78740157499999996" header="0.3" footer="0.3"/>
      <pageSetup paperSize="9" orientation="portrait" r:id="rId1"/>
      <headerFooter alignWithMargins="0"/>
    </customSheetView>
  </customSheetViews>
  <mergeCells count="15">
    <mergeCell ref="A1:C1"/>
    <mergeCell ref="A3:B3"/>
    <mergeCell ref="A4:B4"/>
    <mergeCell ref="A7:B7"/>
    <mergeCell ref="I6:J6"/>
    <mergeCell ref="I7:J7"/>
    <mergeCell ref="C6:D6"/>
    <mergeCell ref="C7:D7"/>
    <mergeCell ref="M7:N7"/>
    <mergeCell ref="M6:N6"/>
    <mergeCell ref="K7:L7"/>
    <mergeCell ref="E6:F6"/>
    <mergeCell ref="E7:F7"/>
    <mergeCell ref="G6:H6"/>
    <mergeCell ref="G7:H7"/>
  </mergeCells>
  <phoneticPr fontId="29" type="noConversion"/>
  <pageMargins left="0.7" right="0.7" top="0.78740157499999996" bottom="0.78740157499999996" header="0.3" footer="0.3"/>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L91"/>
  <sheetViews>
    <sheetView topLeftCell="A49" workbookViewId="0">
      <selection activeCell="C68" sqref="C68:D68"/>
    </sheetView>
  </sheetViews>
  <sheetFormatPr baseColWidth="10" defaultColWidth="11.42578125" defaultRowHeight="12.75" x14ac:dyDescent="0.25"/>
  <cols>
    <col min="1" max="1" width="6.28515625" style="390" customWidth="1"/>
    <col min="2" max="2" width="41.140625" style="129" customWidth="1"/>
    <col min="3" max="16384" width="11.42578125" style="129"/>
  </cols>
  <sheetData>
    <row r="1" spans="2:11" s="390" customFormat="1" ht="26.25" customHeight="1" x14ac:dyDescent="0.25"/>
    <row r="2" spans="2:11" ht="30" customHeight="1" x14ac:dyDescent="0.25">
      <c r="B2" s="591" t="s">
        <v>177</v>
      </c>
      <c r="C2" s="591"/>
      <c r="D2" s="591"/>
      <c r="E2" s="591"/>
      <c r="F2" s="591"/>
      <c r="G2" s="591"/>
      <c r="H2" s="591"/>
      <c r="I2" s="591"/>
    </row>
    <row r="3" spans="2:11" ht="30" customHeight="1" x14ac:dyDescent="0.25">
      <c r="B3" s="443" t="s">
        <v>123</v>
      </c>
      <c r="C3" s="443"/>
      <c r="D3" s="443"/>
      <c r="E3" s="443"/>
      <c r="F3" s="443"/>
      <c r="G3" s="443"/>
      <c r="H3" s="443"/>
      <c r="I3" s="443"/>
    </row>
    <row r="4" spans="2:11" ht="15" customHeight="1" x14ac:dyDescent="0.25">
      <c r="B4" s="443" t="s">
        <v>176</v>
      </c>
      <c r="C4" s="443"/>
      <c r="D4" s="443"/>
      <c r="E4" s="443"/>
      <c r="F4" s="443"/>
      <c r="G4" s="443"/>
      <c r="H4" s="443"/>
      <c r="I4" s="443"/>
    </row>
    <row r="5" spans="2:11" ht="15" customHeight="1" x14ac:dyDescent="0.25">
      <c r="B5" s="443" t="s">
        <v>106</v>
      </c>
      <c r="C5" s="443"/>
      <c r="D5" s="443"/>
      <c r="E5" s="443"/>
      <c r="F5" s="443"/>
      <c r="G5" s="443"/>
      <c r="H5" s="443"/>
      <c r="I5" s="443"/>
    </row>
    <row r="7" spans="2:11" x14ac:dyDescent="0.25">
      <c r="B7" s="129" t="s">
        <v>107</v>
      </c>
      <c r="C7" s="443" t="s">
        <v>108</v>
      </c>
      <c r="D7" s="443"/>
      <c r="E7" s="443"/>
      <c r="F7" s="443"/>
      <c r="G7" s="443"/>
      <c r="H7" s="443"/>
      <c r="I7" s="443"/>
      <c r="J7" s="443"/>
    </row>
    <row r="8" spans="2:11" x14ac:dyDescent="0.25">
      <c r="B8" s="129" t="s">
        <v>109</v>
      </c>
      <c r="C8" s="443" t="s">
        <v>110</v>
      </c>
      <c r="D8" s="443"/>
      <c r="E8" s="443"/>
      <c r="F8" s="443"/>
      <c r="G8" s="443"/>
      <c r="H8" s="443"/>
      <c r="I8" s="443"/>
      <c r="J8" s="443"/>
    </row>
    <row r="9" spans="2:11" x14ac:dyDescent="0.25">
      <c r="B9" s="129" t="s">
        <v>111</v>
      </c>
      <c r="C9" s="443" t="s">
        <v>33</v>
      </c>
      <c r="D9" s="443"/>
      <c r="E9" s="443"/>
      <c r="F9" s="443"/>
      <c r="G9" s="443"/>
      <c r="H9" s="443"/>
      <c r="I9" s="443"/>
      <c r="J9" s="443"/>
    </row>
    <row r="11" spans="2:11" x14ac:dyDescent="0.25">
      <c r="B11" s="129" t="s">
        <v>112</v>
      </c>
      <c r="C11" s="129" t="s">
        <v>113</v>
      </c>
      <c r="D11" s="443" t="s">
        <v>115</v>
      </c>
      <c r="E11" s="443"/>
      <c r="F11" s="443"/>
      <c r="G11" s="443"/>
      <c r="H11" s="443"/>
      <c r="I11" s="443"/>
      <c r="J11" s="443"/>
      <c r="K11" s="443"/>
    </row>
    <row r="12" spans="2:11" x14ac:dyDescent="0.25">
      <c r="C12" s="129" t="s">
        <v>114</v>
      </c>
      <c r="D12" s="443" t="s">
        <v>116</v>
      </c>
      <c r="E12" s="443"/>
      <c r="F12" s="443"/>
      <c r="G12" s="443"/>
      <c r="H12" s="443"/>
      <c r="I12" s="443"/>
      <c r="J12" s="443"/>
      <c r="K12" s="443"/>
    </row>
    <row r="13" spans="2:11" x14ac:dyDescent="0.25">
      <c r="C13" s="129" t="s">
        <v>117</v>
      </c>
      <c r="D13" s="443" t="s">
        <v>118</v>
      </c>
      <c r="E13" s="443"/>
      <c r="F13" s="443"/>
      <c r="G13" s="443"/>
      <c r="H13" s="443"/>
      <c r="I13" s="443"/>
      <c r="J13" s="443"/>
      <c r="K13" s="443"/>
    </row>
    <row r="15" spans="2:11" x14ac:dyDescent="0.25">
      <c r="B15" s="129" t="s">
        <v>119</v>
      </c>
      <c r="C15" s="129" t="s">
        <v>113</v>
      </c>
      <c r="D15" s="443" t="s">
        <v>120</v>
      </c>
      <c r="E15" s="443"/>
      <c r="F15" s="443"/>
      <c r="G15" s="443"/>
      <c r="H15" s="443"/>
      <c r="I15" s="443"/>
      <c r="J15" s="443"/>
      <c r="K15" s="443"/>
    </row>
    <row r="16" spans="2:11" x14ac:dyDescent="0.25">
      <c r="C16" s="129" t="s">
        <v>114</v>
      </c>
      <c r="D16" s="443" t="s">
        <v>121</v>
      </c>
      <c r="E16" s="443"/>
      <c r="F16" s="443"/>
      <c r="G16" s="443"/>
      <c r="H16" s="443"/>
      <c r="I16" s="443"/>
      <c r="J16" s="443"/>
      <c r="K16" s="443"/>
    </row>
    <row r="17" spans="2:11" x14ac:dyDescent="0.25">
      <c r="C17" s="129" t="s">
        <v>117</v>
      </c>
      <c r="D17" s="443" t="s">
        <v>122</v>
      </c>
      <c r="E17" s="443"/>
      <c r="F17" s="443"/>
      <c r="G17" s="443"/>
      <c r="H17" s="443"/>
      <c r="I17" s="443"/>
      <c r="J17" s="443"/>
      <c r="K17" s="443"/>
    </row>
    <row r="19" spans="2:11" ht="15" customHeight="1" x14ac:dyDescent="0.25">
      <c r="B19" s="443" t="s">
        <v>126</v>
      </c>
      <c r="C19" s="443"/>
      <c r="D19" s="443"/>
      <c r="E19" s="443"/>
      <c r="F19" s="443"/>
      <c r="G19" s="443"/>
      <c r="H19" s="443"/>
      <c r="I19" s="443"/>
    </row>
    <row r="20" spans="2:11" ht="30" customHeight="1" x14ac:dyDescent="0.25">
      <c r="B20" s="443" t="s">
        <v>185</v>
      </c>
      <c r="C20" s="443"/>
      <c r="D20" s="443"/>
      <c r="E20" s="443"/>
      <c r="F20" s="443"/>
      <c r="G20" s="443"/>
      <c r="H20" s="443"/>
      <c r="I20" s="443"/>
    </row>
    <row r="22" spans="2:11" ht="30" customHeight="1" x14ac:dyDescent="0.25">
      <c r="B22" s="591" t="s">
        <v>125</v>
      </c>
      <c r="C22" s="591"/>
      <c r="D22" s="591"/>
      <c r="E22" s="591"/>
      <c r="F22" s="591"/>
      <c r="G22" s="591"/>
      <c r="H22" s="591"/>
      <c r="I22" s="591"/>
    </row>
    <row r="23" spans="2:11" ht="15" customHeight="1" x14ac:dyDescent="0.25">
      <c r="B23" s="443" t="s">
        <v>128</v>
      </c>
      <c r="C23" s="443"/>
      <c r="D23" s="443"/>
      <c r="E23" s="443"/>
      <c r="F23" s="443"/>
      <c r="G23" s="443"/>
      <c r="H23" s="443"/>
      <c r="I23" s="443"/>
    </row>
    <row r="24" spans="2:11" x14ac:dyDescent="0.25">
      <c r="C24" s="443" t="s">
        <v>127</v>
      </c>
      <c r="D24" s="443"/>
      <c r="E24" s="443"/>
      <c r="F24" s="443"/>
      <c r="G24" s="443"/>
      <c r="H24" s="443"/>
      <c r="I24" s="443"/>
      <c r="J24" s="443"/>
    </row>
    <row r="25" spans="2:11" x14ac:dyDescent="0.25">
      <c r="C25" s="443" t="s">
        <v>124</v>
      </c>
      <c r="D25" s="443"/>
      <c r="E25" s="443"/>
      <c r="F25" s="443"/>
      <c r="G25" s="443"/>
      <c r="H25" s="443"/>
      <c r="I25" s="443"/>
      <c r="J25" s="443"/>
    </row>
    <row r="27" spans="2:11" x14ac:dyDescent="0.25">
      <c r="B27" s="443" t="s">
        <v>129</v>
      </c>
      <c r="C27" s="443"/>
      <c r="D27" s="443"/>
      <c r="E27" s="443"/>
      <c r="F27" s="443"/>
      <c r="G27" s="443"/>
      <c r="H27" s="443"/>
      <c r="I27" s="443"/>
    </row>
    <row r="28" spans="2:11" ht="30" customHeight="1" x14ac:dyDescent="0.25">
      <c r="C28" s="443" t="s">
        <v>203</v>
      </c>
      <c r="D28" s="443"/>
      <c r="E28" s="443"/>
      <c r="F28" s="443"/>
      <c r="G28" s="443"/>
      <c r="H28" s="443"/>
      <c r="I28" s="443"/>
      <c r="J28" s="443"/>
    </row>
    <row r="29" spans="2:11" ht="30" customHeight="1" x14ac:dyDescent="0.25">
      <c r="C29" s="443" t="s">
        <v>204</v>
      </c>
      <c r="D29" s="443"/>
      <c r="E29" s="443"/>
      <c r="F29" s="443"/>
      <c r="G29" s="443"/>
      <c r="H29" s="443"/>
      <c r="I29" s="443"/>
      <c r="J29" s="443"/>
    </row>
    <row r="31" spans="2:11" x14ac:dyDescent="0.25">
      <c r="B31" s="443" t="s">
        <v>130</v>
      </c>
      <c r="C31" s="443"/>
      <c r="D31" s="443"/>
      <c r="E31" s="443"/>
      <c r="F31" s="443"/>
      <c r="G31" s="443"/>
      <c r="H31" s="443"/>
      <c r="I31" s="443"/>
    </row>
    <row r="32" spans="2:11" x14ac:dyDescent="0.25">
      <c r="C32" s="443" t="s">
        <v>178</v>
      </c>
      <c r="D32" s="443"/>
      <c r="E32" s="443"/>
      <c r="F32" s="443"/>
      <c r="G32" s="443"/>
      <c r="H32" s="443"/>
      <c r="I32" s="443"/>
      <c r="J32" s="443"/>
    </row>
    <row r="34" spans="2:12" x14ac:dyDescent="0.25">
      <c r="B34" s="443" t="s">
        <v>131</v>
      </c>
      <c r="C34" s="443"/>
      <c r="D34" s="443"/>
      <c r="E34" s="443"/>
      <c r="F34" s="443"/>
      <c r="G34" s="443"/>
      <c r="H34" s="443"/>
      <c r="I34" s="443"/>
    </row>
    <row r="35" spans="2:12" x14ac:dyDescent="0.25">
      <c r="C35" s="443" t="s">
        <v>205</v>
      </c>
      <c r="D35" s="443"/>
      <c r="E35" s="443"/>
      <c r="F35" s="443"/>
      <c r="G35" s="443"/>
      <c r="H35" s="443"/>
      <c r="I35" s="443"/>
      <c r="J35" s="443"/>
    </row>
    <row r="37" spans="2:12" x14ac:dyDescent="0.25">
      <c r="B37" s="443" t="s">
        <v>132</v>
      </c>
      <c r="C37" s="443"/>
      <c r="D37" s="443"/>
      <c r="E37" s="443"/>
      <c r="F37" s="443"/>
      <c r="G37" s="443"/>
      <c r="H37" s="443"/>
      <c r="I37" s="443"/>
    </row>
    <row r="38" spans="2:12" ht="15" customHeight="1" x14ac:dyDescent="0.25">
      <c r="C38" s="443" t="s">
        <v>89</v>
      </c>
      <c r="D38" s="443"/>
      <c r="E38" s="443" t="s">
        <v>180</v>
      </c>
      <c r="F38" s="443"/>
      <c r="G38" s="443"/>
      <c r="H38" s="443"/>
      <c r="I38" s="443"/>
      <c r="J38" s="443"/>
      <c r="K38" s="443"/>
      <c r="L38" s="443"/>
    </row>
    <row r="39" spans="2:12" ht="15" customHeight="1" x14ac:dyDescent="0.25">
      <c r="C39" s="443" t="s">
        <v>179</v>
      </c>
      <c r="D39" s="443"/>
      <c r="E39" s="443" t="s">
        <v>181</v>
      </c>
      <c r="F39" s="443"/>
      <c r="G39" s="443"/>
      <c r="H39" s="443"/>
      <c r="I39" s="443"/>
      <c r="J39" s="443"/>
      <c r="K39" s="443"/>
      <c r="L39" s="443"/>
    </row>
    <row r="40" spans="2:12" ht="15" customHeight="1" x14ac:dyDescent="0.25">
      <c r="C40" s="443" t="s">
        <v>93</v>
      </c>
      <c r="D40" s="443"/>
      <c r="E40" s="443" t="s">
        <v>182</v>
      </c>
      <c r="F40" s="443"/>
      <c r="G40" s="443"/>
      <c r="H40" s="443"/>
      <c r="I40" s="443"/>
      <c r="J40" s="443"/>
      <c r="K40" s="443"/>
      <c r="L40" s="443"/>
    </row>
    <row r="41" spans="2:12" ht="15" customHeight="1" x14ac:dyDescent="0.25">
      <c r="C41" s="443" t="s">
        <v>138</v>
      </c>
      <c r="D41" s="443"/>
      <c r="E41" s="443" t="s">
        <v>183</v>
      </c>
      <c r="F41" s="443"/>
      <c r="G41" s="443"/>
      <c r="H41" s="443"/>
      <c r="I41" s="443"/>
      <c r="J41" s="443"/>
      <c r="K41" s="443"/>
      <c r="L41" s="443"/>
    </row>
    <row r="42" spans="2:12" ht="15" customHeight="1" x14ac:dyDescent="0.25"/>
    <row r="43" spans="2:12" ht="15" customHeight="1" x14ac:dyDescent="0.25">
      <c r="B43" s="443" t="s">
        <v>184</v>
      </c>
      <c r="C43" s="443"/>
      <c r="D43" s="443"/>
      <c r="E43" s="443"/>
      <c r="F43" s="443"/>
      <c r="G43" s="443"/>
      <c r="H43" s="443"/>
      <c r="I43" s="443"/>
    </row>
    <row r="44" spans="2:12" ht="15" customHeight="1" x14ac:dyDescent="0.25">
      <c r="C44" s="443" t="s">
        <v>186</v>
      </c>
      <c r="D44" s="443"/>
      <c r="E44" s="443" t="s">
        <v>187</v>
      </c>
      <c r="F44" s="443"/>
      <c r="G44" s="443"/>
      <c r="H44" s="443"/>
      <c r="I44" s="443"/>
      <c r="J44" s="443"/>
      <c r="K44" s="443"/>
      <c r="L44" s="443"/>
    </row>
    <row r="45" spans="2:12" ht="15" customHeight="1" x14ac:dyDescent="0.25">
      <c r="C45" s="443" t="s">
        <v>188</v>
      </c>
      <c r="D45" s="443"/>
      <c r="E45" s="443" t="s">
        <v>189</v>
      </c>
      <c r="F45" s="443"/>
      <c r="G45" s="443"/>
      <c r="H45" s="443"/>
      <c r="I45" s="443"/>
      <c r="J45" s="443"/>
      <c r="K45" s="443"/>
      <c r="L45" s="443"/>
    </row>
    <row r="46" spans="2:12" ht="30" customHeight="1" x14ac:dyDescent="0.25">
      <c r="C46" s="443" t="s">
        <v>190</v>
      </c>
      <c r="D46" s="443"/>
      <c r="E46" s="443" t="s">
        <v>206</v>
      </c>
      <c r="F46" s="443"/>
      <c r="G46" s="443"/>
      <c r="H46" s="443"/>
      <c r="I46" s="443"/>
      <c r="J46" s="443"/>
      <c r="K46" s="443"/>
      <c r="L46" s="443"/>
    </row>
    <row r="47" spans="2:12" ht="15" customHeight="1" x14ac:dyDescent="0.25">
      <c r="C47" s="443"/>
      <c r="D47" s="443"/>
    </row>
    <row r="48" spans="2:12" ht="15" customHeight="1" x14ac:dyDescent="0.25">
      <c r="B48" s="443" t="s">
        <v>191</v>
      </c>
      <c r="C48" s="443"/>
      <c r="D48" s="443"/>
      <c r="E48" s="443"/>
      <c r="F48" s="443"/>
      <c r="G48" s="443"/>
      <c r="H48" s="443"/>
      <c r="I48" s="443"/>
    </row>
    <row r="49" spans="2:12" ht="15" customHeight="1" x14ac:dyDescent="0.25">
      <c r="C49" s="443" t="s">
        <v>164</v>
      </c>
      <c r="D49" s="443"/>
      <c r="E49" s="443" t="s">
        <v>200</v>
      </c>
      <c r="F49" s="443"/>
      <c r="G49" s="443"/>
      <c r="H49" s="443"/>
      <c r="I49" s="443"/>
      <c r="J49" s="443"/>
      <c r="K49" s="443"/>
      <c r="L49" s="443"/>
    </row>
    <row r="50" spans="2:12" ht="15" customHeight="1" x14ac:dyDescent="0.25">
      <c r="C50" s="443" t="s">
        <v>192</v>
      </c>
      <c r="D50" s="443"/>
      <c r="E50" s="443" t="s">
        <v>201</v>
      </c>
      <c r="F50" s="443"/>
      <c r="G50" s="443"/>
      <c r="H50" s="443"/>
      <c r="I50" s="443"/>
      <c r="J50" s="443"/>
      <c r="K50" s="443"/>
      <c r="L50" s="443"/>
    </row>
    <row r="51" spans="2:12" ht="15" customHeight="1" x14ac:dyDescent="0.25">
      <c r="D51" s="129" t="s">
        <v>193</v>
      </c>
      <c r="F51" s="443" t="s">
        <v>194</v>
      </c>
      <c r="G51" s="443"/>
      <c r="H51" s="443"/>
      <c r="I51" s="443"/>
      <c r="J51" s="443"/>
      <c r="K51" s="443"/>
      <c r="L51" s="443"/>
    </row>
    <row r="52" spans="2:12" ht="15" customHeight="1" x14ac:dyDescent="0.25">
      <c r="D52" s="443" t="s">
        <v>195</v>
      </c>
      <c r="E52" s="443"/>
      <c r="F52" s="443" t="s">
        <v>197</v>
      </c>
      <c r="G52" s="443"/>
      <c r="H52" s="443"/>
      <c r="I52" s="443"/>
      <c r="J52" s="443"/>
      <c r="K52" s="443"/>
      <c r="L52" s="443"/>
    </row>
    <row r="53" spans="2:12" ht="15" customHeight="1" x14ac:dyDescent="0.25">
      <c r="F53" s="443"/>
      <c r="G53" s="443"/>
      <c r="H53" s="443"/>
      <c r="I53" s="443"/>
      <c r="J53" s="443"/>
      <c r="K53" s="443"/>
      <c r="L53" s="443"/>
    </row>
    <row r="54" spans="2:12" ht="12.75" customHeight="1" x14ac:dyDescent="0.25">
      <c r="D54" s="443" t="s">
        <v>196</v>
      </c>
      <c r="E54" s="443"/>
      <c r="F54" s="443" t="s">
        <v>198</v>
      </c>
      <c r="G54" s="443"/>
      <c r="H54" s="443"/>
      <c r="I54" s="443"/>
      <c r="J54" s="443"/>
      <c r="K54" s="443"/>
      <c r="L54" s="443"/>
    </row>
    <row r="55" spans="2:12" x14ac:dyDescent="0.25">
      <c r="F55" s="443"/>
      <c r="G55" s="443"/>
      <c r="H55" s="443"/>
      <c r="I55" s="443"/>
      <c r="J55" s="443"/>
      <c r="K55" s="443"/>
      <c r="L55" s="443"/>
    </row>
    <row r="56" spans="2:12" ht="15" customHeight="1" x14ac:dyDescent="0.25">
      <c r="F56" s="443" t="s">
        <v>199</v>
      </c>
      <c r="G56" s="443"/>
      <c r="H56" s="443"/>
      <c r="I56" s="443"/>
      <c r="J56" s="443"/>
      <c r="K56" s="443"/>
      <c r="L56" s="443"/>
    </row>
    <row r="58" spans="2:12" ht="15" customHeight="1" x14ac:dyDescent="0.25">
      <c r="B58" s="443" t="s">
        <v>202</v>
      </c>
      <c r="C58" s="443"/>
      <c r="D58" s="443"/>
      <c r="E58" s="443"/>
      <c r="F58" s="443"/>
      <c r="G58" s="443"/>
      <c r="H58" s="443"/>
      <c r="I58" s="443"/>
    </row>
    <row r="59" spans="2:12" x14ac:dyDescent="0.25">
      <c r="D59" s="443" t="s">
        <v>207</v>
      </c>
      <c r="E59" s="443"/>
      <c r="F59" s="443"/>
      <c r="G59" s="443"/>
      <c r="H59" s="443"/>
      <c r="I59" s="443"/>
      <c r="J59" s="443"/>
      <c r="K59" s="443"/>
    </row>
    <row r="62" spans="2:12" ht="15.75" x14ac:dyDescent="0.25">
      <c r="B62" s="591" t="s">
        <v>360</v>
      </c>
      <c r="C62" s="591"/>
      <c r="D62" s="591"/>
      <c r="E62" s="591"/>
      <c r="F62" s="591"/>
      <c r="G62" s="591"/>
      <c r="H62" s="591"/>
      <c r="I62" s="591"/>
    </row>
    <row r="64" spans="2:12" x14ac:dyDescent="0.25">
      <c r="B64" s="226" t="s">
        <v>365</v>
      </c>
    </row>
    <row r="65" spans="2:2" x14ac:dyDescent="0.25">
      <c r="B65" s="220" t="s">
        <v>359</v>
      </c>
    </row>
    <row r="66" spans="2:2" x14ac:dyDescent="0.25">
      <c r="B66" s="220" t="s">
        <v>363</v>
      </c>
    </row>
    <row r="67" spans="2:2" x14ac:dyDescent="0.25">
      <c r="B67" s="220" t="s">
        <v>361</v>
      </c>
    </row>
    <row r="68" spans="2:2" x14ac:dyDescent="0.25">
      <c r="B68" s="220" t="s">
        <v>362</v>
      </c>
    </row>
    <row r="71" spans="2:2" ht="15.75" x14ac:dyDescent="0.25">
      <c r="B71" s="227" t="s">
        <v>384</v>
      </c>
    </row>
    <row r="72" spans="2:2" x14ac:dyDescent="0.25">
      <c r="B72" s="226"/>
    </row>
    <row r="73" spans="2:2" s="429" customFormat="1" x14ac:dyDescent="0.25">
      <c r="B73" s="226" t="s">
        <v>365</v>
      </c>
    </row>
    <row r="74" spans="2:2" s="429" customFormat="1" x14ac:dyDescent="0.25">
      <c r="B74" s="430" t="s">
        <v>423</v>
      </c>
    </row>
    <row r="75" spans="2:2" s="433" customFormat="1" x14ac:dyDescent="0.25">
      <c r="B75" s="434" t="s">
        <v>424</v>
      </c>
    </row>
    <row r="76" spans="2:2" x14ac:dyDescent="0.25">
      <c r="B76" s="220" t="s">
        <v>367</v>
      </c>
    </row>
    <row r="78" spans="2:2" ht="15.75" x14ac:dyDescent="0.25">
      <c r="B78" s="227" t="s">
        <v>385</v>
      </c>
    </row>
    <row r="80" spans="2:2" s="429" customFormat="1" x14ac:dyDescent="0.25">
      <c r="B80" s="226" t="s">
        <v>365</v>
      </c>
    </row>
    <row r="81" spans="2:2" s="429" customFormat="1" x14ac:dyDescent="0.25">
      <c r="B81" s="430" t="s">
        <v>393</v>
      </c>
    </row>
    <row r="82" spans="2:2" s="431" customFormat="1" x14ac:dyDescent="0.25">
      <c r="B82" s="432"/>
    </row>
    <row r="83" spans="2:2" s="429" customFormat="1" x14ac:dyDescent="0.25">
      <c r="B83" s="430"/>
    </row>
    <row r="85" spans="2:2" ht="15.75" x14ac:dyDescent="0.25">
      <c r="B85" s="227" t="s">
        <v>386</v>
      </c>
    </row>
    <row r="87" spans="2:2" x14ac:dyDescent="0.25">
      <c r="B87" s="226" t="s">
        <v>365</v>
      </c>
    </row>
    <row r="88" spans="2:2" s="429" customFormat="1" x14ac:dyDescent="0.25">
      <c r="B88" s="432" t="s">
        <v>389</v>
      </c>
    </row>
    <row r="89" spans="2:2" s="429" customFormat="1" x14ac:dyDescent="0.25">
      <c r="B89" s="430" t="s">
        <v>394</v>
      </c>
    </row>
    <row r="90" spans="2:2" s="429" customFormat="1" x14ac:dyDescent="0.25">
      <c r="B90" s="430" t="s">
        <v>387</v>
      </c>
    </row>
    <row r="91" spans="2:2" s="429" customFormat="1" x14ac:dyDescent="0.25">
      <c r="B91" s="430" t="s">
        <v>388</v>
      </c>
    </row>
  </sheetData>
  <sheetProtection algorithmName="SHA-512" hashValue="U16VoM0mjx8/Jg0+a8sUgx4yUp4VDK4epGoB+twEhQjFJeRv3a/b8BX0Eqk/XvkRCbfhgF6V0uKjpq+6vmNM8Q==" saltValue="LwwLk26eOD3hjF2kRLzjfQ==" spinCount="100000" sheet="1" objects="1" scenarios="1" selectLockedCells="1" selectUnlockedCells="1"/>
  <customSheetViews>
    <customSheetView guid="{65346118-1A62-41CA-A297-6669CB468B9F}" fitToPage="1">
      <pageMargins left="0.78740157499999996" right="0.78740157499999996" top="0.984251969" bottom="0.984251969" header="0.4921259845" footer="0.4921259845"/>
      <pageSetup paperSize="9" scale="70" orientation="portrait" r:id="rId1"/>
      <headerFooter alignWithMargins="0"/>
    </customSheetView>
  </customSheetViews>
  <mergeCells count="57">
    <mergeCell ref="B62:I62"/>
    <mergeCell ref="F51:L51"/>
    <mergeCell ref="D52:E52"/>
    <mergeCell ref="F52:L53"/>
    <mergeCell ref="C49:D49"/>
    <mergeCell ref="B58:I58"/>
    <mergeCell ref="D59:K59"/>
    <mergeCell ref="B48:I48"/>
    <mergeCell ref="E49:L49"/>
    <mergeCell ref="C50:D50"/>
    <mergeCell ref="E50:L50"/>
    <mergeCell ref="C47:D47"/>
    <mergeCell ref="B43:I43"/>
    <mergeCell ref="C44:D44"/>
    <mergeCell ref="E44:L44"/>
    <mergeCell ref="C45:D45"/>
    <mergeCell ref="C46:D46"/>
    <mergeCell ref="E45:L45"/>
    <mergeCell ref="E46:L46"/>
    <mergeCell ref="B34:I34"/>
    <mergeCell ref="E40:L40"/>
    <mergeCell ref="C35:J35"/>
    <mergeCell ref="E39:L39"/>
    <mergeCell ref="B37:I37"/>
    <mergeCell ref="C9:J9"/>
    <mergeCell ref="C24:J24"/>
    <mergeCell ref="D17:K17"/>
    <mergeCell ref="B22:I22"/>
    <mergeCell ref="B19:I19"/>
    <mergeCell ref="D16:K16"/>
    <mergeCell ref="D15:K15"/>
    <mergeCell ref="D12:K12"/>
    <mergeCell ref="D11:K11"/>
    <mergeCell ref="B20:I20"/>
    <mergeCell ref="D13:K13"/>
    <mergeCell ref="B27:I27"/>
    <mergeCell ref="B23:I23"/>
    <mergeCell ref="D54:E54"/>
    <mergeCell ref="F54:L55"/>
    <mergeCell ref="F56:L56"/>
    <mergeCell ref="B31:I31"/>
    <mergeCell ref="C25:J25"/>
    <mergeCell ref="C28:J28"/>
    <mergeCell ref="E41:L41"/>
    <mergeCell ref="C29:J29"/>
    <mergeCell ref="C32:J32"/>
    <mergeCell ref="E38:L38"/>
    <mergeCell ref="C38:D38"/>
    <mergeCell ref="C39:D39"/>
    <mergeCell ref="C40:D40"/>
    <mergeCell ref="C41:D41"/>
    <mergeCell ref="B2:I2"/>
    <mergeCell ref="B3:I3"/>
    <mergeCell ref="B4:I4"/>
    <mergeCell ref="B5:I5"/>
    <mergeCell ref="C8:J8"/>
    <mergeCell ref="C7:J7"/>
  </mergeCells>
  <phoneticPr fontId="29" type="noConversion"/>
  <pageMargins left="0.78740157499999996" right="0.78740157499999996" top="0.984251969" bottom="0.984251969" header="0.4921259845" footer="0.4921259845"/>
  <pageSetup paperSize="9" scale="7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4.9989318521683403E-2"/>
    <pageSetUpPr fitToPage="1"/>
  </sheetPr>
  <dimension ref="B1:C8"/>
  <sheetViews>
    <sheetView showGridLines="0" showRowColHeaders="0" workbookViewId="0">
      <pane ySplit="5" topLeftCell="A6" activePane="bottomLeft" state="frozen"/>
      <selection activeCell="C68" sqref="C68:D68"/>
      <selection pane="bottomLeft" activeCell="C68" sqref="C68:D68"/>
    </sheetView>
  </sheetViews>
  <sheetFormatPr baseColWidth="10" defaultColWidth="11.42578125" defaultRowHeight="12.75" x14ac:dyDescent="0.2"/>
  <cols>
    <col min="1" max="1" width="5.42578125" style="392" customWidth="1"/>
    <col min="2" max="2" width="68.7109375" style="392" customWidth="1"/>
    <col min="3" max="3" width="32.85546875" style="392" customWidth="1"/>
    <col min="4" max="16384" width="11.42578125" style="392"/>
  </cols>
  <sheetData>
    <row r="1" spans="2:3" x14ac:dyDescent="0.2">
      <c r="C1" s="393"/>
    </row>
    <row r="2" spans="2:3" x14ac:dyDescent="0.2">
      <c r="C2" s="393"/>
    </row>
    <row r="3" spans="2:3" x14ac:dyDescent="0.2">
      <c r="B3" s="441" t="str">
        <f>Versionsnummer_Variantenvergleich</f>
        <v>Version 3 vom 29.03.2021</v>
      </c>
      <c r="C3" s="393"/>
    </row>
    <row r="4" spans="2:3" ht="23.25" customHeight="1" x14ac:dyDescent="0.2"/>
    <row r="5" spans="2:3" ht="12.75" customHeight="1" x14ac:dyDescent="0.2">
      <c r="B5" s="592" t="s">
        <v>382</v>
      </c>
      <c r="C5" s="592"/>
    </row>
    <row r="7" spans="2:3" x14ac:dyDescent="0.2">
      <c r="B7" s="392" t="s">
        <v>390</v>
      </c>
    </row>
    <row r="8" spans="2:3" x14ac:dyDescent="0.2">
      <c r="B8" s="392" t="s">
        <v>399</v>
      </c>
    </row>
  </sheetData>
  <sheetProtection algorithmName="SHA-512" hashValue="/WxE0IMuktaJLtHzE5mgciFKDj+mrV3xtMRfttYv2xg80naJE0wj9wuwCKBiyc1IRF3ovmbPILoQSbeg9eAmOA==" saltValue="JSnaATrfiLJPlg9NCP8xzQ==" spinCount="100000" sheet="1" selectLockedCells="1"/>
  <customSheetViews>
    <customSheetView guid="{65346118-1A62-41CA-A297-6669CB468B9F}" fitToPage="1">
      <pageMargins left="0.78740157480314965" right="0.78740157480314965" top="0.43307086614173229" bottom="0.39370078740157483" header="0.23622047244094491" footer="0.23622047244094491"/>
      <pageSetup paperSize="9" scale="82" orientation="portrait" r:id="rId1"/>
      <headerFooter alignWithMargins="0"/>
    </customSheetView>
  </customSheetViews>
  <mergeCells count="1">
    <mergeCell ref="B5:C5"/>
  </mergeCells>
  <phoneticPr fontId="29" type="noConversion"/>
  <pageMargins left="0.78740157480314965" right="0.78740157480314965" top="0.43307086614173229" bottom="0.39370078740157483" header="0.23622047244094491" footer="0.23622047244094491"/>
  <pageSetup paperSize="9" scale="84"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3197816DF888047A4E6EC5EEBCB8E12" ma:contentTypeVersion="1" ma:contentTypeDescription="Ein neues Dokument erstellen." ma:contentTypeScope="" ma:versionID="00ff2461c65f4e69fa41c2f49f05c33e">
  <xsd:schema xmlns:xsd="http://www.w3.org/2001/XMLSchema" xmlns:xs="http://www.w3.org/2001/XMLSchema" xmlns:p="http://schemas.microsoft.com/office/2006/metadata/properties" xmlns:ns2="http://schemas.microsoft.com/sharepoint/v4" targetNamespace="http://schemas.microsoft.com/office/2006/metadata/properties" ma:root="true" ma:fieldsID="c0dc482deb13e6418a3b2973a7eebf24"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C33E644C-B65D-41DD-8C6D-6D759FD28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1C58E1-9D92-4BDF-A198-9E3FDB463417}">
  <ds:schemaRefs>
    <ds:schemaRef ds:uri="http://schemas.microsoft.com/sharepoint/v3/contenttype/forms"/>
  </ds:schemaRefs>
</ds:datastoreItem>
</file>

<file path=customXml/itemProps3.xml><?xml version="1.0" encoding="utf-8"?>
<ds:datastoreItem xmlns:ds="http://schemas.openxmlformats.org/officeDocument/2006/customXml" ds:itemID="{047DAABF-D918-4BF9-8070-BB1C34FE24F1}">
  <ds:schemaRef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17</vt:i4>
      </vt:variant>
    </vt:vector>
  </HeadingPairs>
  <TitlesOfParts>
    <vt:vector size="26" baseType="lpstr">
      <vt:lpstr>Ausfüllhinweise</vt:lpstr>
      <vt:lpstr>Eingabe</vt:lpstr>
      <vt:lpstr>Variantenvergleich</vt:lpstr>
      <vt:lpstr>Std_Emissionsfaktoren</vt:lpstr>
      <vt:lpstr>V1</vt:lpstr>
      <vt:lpstr>V2</vt:lpstr>
      <vt:lpstr>V3</vt:lpstr>
      <vt:lpstr>Berechnungsmodus</vt:lpstr>
      <vt:lpstr>Versionsinformationen</vt:lpstr>
      <vt:lpstr>Auswahlliste_Nutzung</vt:lpstr>
      <vt:lpstr>Auswahlliste_Variante3</vt:lpstr>
      <vt:lpstr>Ausfüllhinweise!Druckbereich</vt:lpstr>
      <vt:lpstr>Berechnungsmodus!Druckbereich</vt:lpstr>
      <vt:lpstr>Eingabe!Druckbereich</vt:lpstr>
      <vt:lpstr>Variantenvergleich!Druckbereich</vt:lpstr>
      <vt:lpstr>Versionsinformationen!Druckbereich</vt:lpstr>
      <vt:lpstr>Variantenvergleich!Drucktitel</vt:lpstr>
      <vt:lpstr>KalkZins</vt:lpstr>
      <vt:lpstr>MaxVarianten</vt:lpstr>
      <vt:lpstr>NGF</vt:lpstr>
      <vt:lpstr>PreisstStrom</vt:lpstr>
      <vt:lpstr>PreisstWaerme</vt:lpstr>
      <vt:lpstr>PreisstWartg</vt:lpstr>
      <vt:lpstr>PreisstWasser</vt:lpstr>
      <vt:lpstr>Versionsnummer_Variantenvergleich</vt:lpstr>
      <vt:lpstr>Zeitraum</vt:lpstr>
    </vt:vector>
  </TitlesOfParts>
  <Company>Hessisches Ministerium der Finanzen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Reuschg</dc:creator>
  <cp:lastModifiedBy>Knickel, Christoph (LBIH)</cp:lastModifiedBy>
  <cp:lastPrinted>2021-03-29T05:28:19Z</cp:lastPrinted>
  <dcterms:created xsi:type="dcterms:W3CDTF">2010-08-18T12:51:09Z</dcterms:created>
  <dcterms:modified xsi:type="dcterms:W3CDTF">2021-10-04T15:27:35Z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0x010100B3197816DF888047A4E6EC5EEBCB8E12</vt:lpwstr>
  </property>
</Properties>
</file>